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6" windowWidth="11268" windowHeight="6492" tabRatio="657" activeTab="2"/>
  </bookViews>
  <sheets>
    <sheet name="evaluare" sheetId="1" r:id="rId1"/>
    <sheet name="disp" sheetId="2" r:id="rId2"/>
    <sheet name="TOTAL" sheetId="3" r:id="rId3"/>
  </sheets>
  <externalReferences>
    <externalReference r:id="rId6"/>
  </externalReferences>
  <definedNames>
    <definedName name="&#13;">#REF!</definedName>
    <definedName name="Balneo_06">'[1]Balneo_06'!$A$1:$D$18</definedName>
    <definedName name="Balneo_pr_sem_I_06">#REF!</definedName>
    <definedName name="Balneo_pr_sem_II_06">#REF!</definedName>
    <definedName name="Balneo_sem_I_06">'[1]Balneo_sem_I_06_c'!$A$1:$D$19</definedName>
    <definedName name="Balneo_sem_II_06">'[1]Balneo_sem_II_06_c'!$A$1:$D$19</definedName>
    <definedName name="pac_lab_06">#REF!</definedName>
    <definedName name="paracl_06_nv">#REF!</definedName>
    <definedName name="paracl_06_v">#REF!</definedName>
    <definedName name="_xlnm.Print_Area" localSheetId="1">'disp'!$A$1:$E$36</definedName>
    <definedName name="_xlnm.Print_Area" localSheetId="0">'evaluare'!$A$1:$D$36</definedName>
    <definedName name="_xlnm.Print_Area" localSheetId="2">'TOTAL'!$A$1:$G$33</definedName>
    <definedName name="Results">#REF!</definedName>
  </definedNames>
  <calcPr fullCalcOnLoad="1"/>
</workbook>
</file>

<file path=xl/sharedStrings.xml><?xml version="1.0" encoding="utf-8"?>
<sst xmlns="http://schemas.openxmlformats.org/spreadsheetml/2006/main" count="102" uniqueCount="51">
  <si>
    <t>Nr.crt.</t>
  </si>
  <si>
    <t>FURNIZOR</t>
  </si>
  <si>
    <t>Fond alocat 1</t>
  </si>
  <si>
    <t>TOTAL</t>
  </si>
  <si>
    <t>VAL.PUNCT=</t>
  </si>
  <si>
    <t>ANEXA NR.   2</t>
  </si>
  <si>
    <t>3=col.2/total col.2*  total fond 1</t>
  </si>
  <si>
    <t>VALOARE PUNCT</t>
  </si>
  <si>
    <t>FOND DISPONIBILITATE ( 10%)</t>
  </si>
  <si>
    <t>FOND TOTAL ALOCAT RADIOLOGIE</t>
  </si>
  <si>
    <t>disponibilitate 10%</t>
  </si>
  <si>
    <t>PANAITE IULIA VANDA</t>
  </si>
  <si>
    <t xml:space="preserve"> Fond evaluare(90%)</t>
  </si>
  <si>
    <t>evaluare 90%</t>
  </si>
  <si>
    <t>ANEXA NR.   3</t>
  </si>
  <si>
    <t>SERVICII PARACLINICE DE RADIOLOGIE SI IMAGISTICA MEDICALA - CRITERIUL EVALUARE RESURSE</t>
  </si>
  <si>
    <t>SERVICII PARACLINICE DE RADIOLOGIE SI IMAGISTICA MEDICALA - CRITERIUL DISPONIBILITATE</t>
  </si>
  <si>
    <t xml:space="preserve">3=col.2/total col.2* total fond 2 </t>
  </si>
  <si>
    <t xml:space="preserve">Fond alocat </t>
  </si>
  <si>
    <t>ANEXA NR. 1</t>
  </si>
  <si>
    <t>CARDIOMED  SRL</t>
  </si>
  <si>
    <t>INSTITUTUL REGIONAL DE ONCOLOGIE IASI</t>
  </si>
  <si>
    <t>SP. CL. URGENTA  "PROF. DR. N. OBLU" IASI</t>
  </si>
  <si>
    <t>SPITALUL CLINIC CF IASI</t>
  </si>
  <si>
    <t>SPITALUL CLINIC DE RECUPERARE IASI</t>
  </si>
  <si>
    <t>SPITALUL CLINIC DE URGENTA PENTRU COPII "SF.MARIA" IASI</t>
  </si>
  <si>
    <t>SPITALUL CLINIC JUDETEAN DE URGENTA "SF. SPIRIDON" IASI</t>
  </si>
  <si>
    <t>SPITALUL MUNICIPAL DE URGENTA PASCANI</t>
  </si>
  <si>
    <t>AFFIDEA (EUROMEDIC ROMANIA SRL)</t>
  </si>
  <si>
    <t>ELYTIS HOSPITAL SRL</t>
  </si>
  <si>
    <t>CENTRUL MEDICAL UNIREA SRL</t>
  </si>
  <si>
    <t>MEDIMAGIS SRL ( fost HABA DANISIA RADIODIAGNOSTIC) - 2 pct.de lucru</t>
  </si>
  <si>
    <t>ARCADIA MEDICAL CENTER SRL - 2 pct.de lucru</t>
  </si>
  <si>
    <t xml:space="preserve">MNT HEALTHCARE EUROPE SRL </t>
  </si>
  <si>
    <t>INSTITUTUL DE PSIHIATRIE SOCOLA</t>
  </si>
  <si>
    <t>MITROPOLIA MOLDOVEI SI BUCOVINEI - 2 pct.de lucru</t>
  </si>
  <si>
    <t>SC MEDLIFE SA</t>
  </si>
  <si>
    <t>Observatii</t>
  </si>
  <si>
    <t>AFFIDEA ROMANIA (fost EUROMEDIC ROMANIA SRL)</t>
  </si>
  <si>
    <t>SC SCAN EXPERT - 2 pct.de lucru</t>
  </si>
  <si>
    <t>ARHIMED RADIOLOGY SRL (din 23.05.2019 -fost C.D.R.I. NICOLINA)</t>
  </si>
  <si>
    <t>ARCADIA MEDICAL CENTER SRL - 3 pct.de lucru</t>
  </si>
  <si>
    <t>VICTORIA IMAGISTIC SRL</t>
  </si>
  <si>
    <t>puncte 2020</t>
  </si>
  <si>
    <t>SPITALUL CLINIC  DR.C.I.PARHON IASI</t>
  </si>
  <si>
    <t>31.03.2021</t>
  </si>
  <si>
    <t>AMBULATORIU DE SPECIALITATE PARACLINIC  - RADIOLOGIE CONVENTIONALA SI IMAGISTICA - APRILIE - MAI 2021</t>
  </si>
  <si>
    <t>AL APRILE</t>
  </si>
  <si>
    <t>AL MAI</t>
  </si>
  <si>
    <t>5=2*50%</t>
  </si>
  <si>
    <t>6=2-5</t>
  </si>
</sst>
</file>

<file path=xl/styles.xml><?xml version="1.0" encoding="utf-8"?>
<styleSheet xmlns="http://schemas.openxmlformats.org/spreadsheetml/2006/main">
  <numFmts count="6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#,##0\ &quot;lei&quot;;\-#,##0\ &quot;lei&quot;"/>
    <numFmt numFmtId="181" formatCode="#,##0\ &quot;lei&quot;;[Red]\-#,##0\ &quot;lei&quot;"/>
    <numFmt numFmtId="182" formatCode="#,##0.00\ &quot;lei&quot;;\-#,##0.00\ &quot;lei&quot;"/>
    <numFmt numFmtId="183" formatCode="#,##0.00\ &quot;lei&quot;;[Red]\-#,##0.00\ &quot;lei&quot;"/>
    <numFmt numFmtId="184" formatCode="_-* #,##0\ &quot;lei&quot;_-;\-* #,##0\ &quot;lei&quot;_-;_-* &quot;-&quot;\ &quot;lei&quot;_-;_-@_-"/>
    <numFmt numFmtId="185" formatCode="_-* #,##0\ _l_e_i_-;\-* #,##0\ _l_e_i_-;_-* &quot;-&quot;\ _l_e_i_-;_-@_-"/>
    <numFmt numFmtId="186" formatCode="_-* #,##0.00\ &quot;lei&quot;_-;\-* #,##0.00\ &quot;lei&quot;_-;_-* &quot;-&quot;??\ &quot;lei&quot;_-;_-@_-"/>
    <numFmt numFmtId="187" formatCode="_-* #,##0.00\ _l_e_i_-;\-* #,##0.00\ _l_e_i_-;_-* &quot;-&quot;??\ _l_e_i_-;_-@_-"/>
    <numFmt numFmtId="188" formatCode="_-* #,##0\ _L_E_I_-;\-* #,##0\ _L_E_I_-;_-* &quot;-&quot;\ _L_E_I_-;_-@_-"/>
    <numFmt numFmtId="189" formatCode="_-* #,##0.00\ _L_E_I_-;\-* #,##0.00\ _L_E_I_-;_-* &quot;-&quot;??\ _L_E_I_-;_-@_-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&quot;Da&quot;;&quot;Da&quot;;&quot;Nu&quot;"/>
    <numFmt numFmtId="194" formatCode="&quot;Adevărat&quot;;&quot;Adevărat&quot;;&quot;Fals&quot;"/>
    <numFmt numFmtId="195" formatCode="&quot;Activat&quot;;&quot;Activat&quot;;&quot;Dezactivat&quot;"/>
    <numFmt numFmtId="196" formatCode="_(* #,##0_);_(* \(#,##0\);_(* &quot;-&quot;??_);_(@_)"/>
    <numFmt numFmtId="197" formatCode="#,##0.0"/>
    <numFmt numFmtId="198" formatCode="0.0000"/>
    <numFmt numFmtId="199" formatCode="[$€-2]\ #,##0.00_);[Red]\([$€-2]\ #,##0.00\)"/>
    <numFmt numFmtId="200" formatCode="[$-409]dddd\,\ mmmm\ dd\,\ yyyy"/>
    <numFmt numFmtId="201" formatCode="[$-409]h:mm:ss\ AM/PM"/>
    <numFmt numFmtId="202" formatCode="0.0"/>
    <numFmt numFmtId="203" formatCode="0.0000000000"/>
    <numFmt numFmtId="204" formatCode="#,##0.00;[Red]#,##0.00"/>
    <numFmt numFmtId="205" formatCode="&quot;$&quot;#,##0.00"/>
    <numFmt numFmtId="206" formatCode="#,##0\ &quot;$&quot;;\-#,##0\ &quot;$&quot;"/>
    <numFmt numFmtId="207" formatCode="#,##0\ &quot;$&quot;;[Red]\-#,##0\ &quot;$&quot;"/>
    <numFmt numFmtId="208" formatCode="#,##0.00\ &quot;$&quot;;\-#,##0.00\ &quot;$&quot;"/>
    <numFmt numFmtId="209" formatCode="#,##0.00\ &quot;$&quot;;[Red]\-#,##0.00\ &quot;$&quot;"/>
    <numFmt numFmtId="210" formatCode="_-* #,##0\ &quot;$&quot;_-;\-* #,##0\ &quot;$&quot;_-;_-* &quot;-&quot;\ &quot;$&quot;_-;_-@_-"/>
    <numFmt numFmtId="211" formatCode="_-* #,##0\ _$_-;\-* #,##0\ _$_-;_-* &quot;-&quot;\ _$_-;_-@_-"/>
    <numFmt numFmtId="212" formatCode="_-* #,##0.00\ &quot;$&quot;_-;\-* #,##0.00\ &quot;$&quot;_-;_-* &quot;-&quot;??\ &quot;$&quot;_-;_-@_-"/>
    <numFmt numFmtId="213" formatCode="_-* #,##0.00\ _$_-;\-* #,##0.00\ _$_-;_-* &quot;-&quot;??\ _$_-;_-@_-"/>
    <numFmt numFmtId="214" formatCode="0.00000"/>
    <numFmt numFmtId="215" formatCode="0.00000000"/>
    <numFmt numFmtId="216" formatCode="#,##0.000000000000000000000"/>
    <numFmt numFmtId="217" formatCode="[$-418]d\ mmmm\ yyyy"/>
    <numFmt numFmtId="218" formatCode="#,##0.0000"/>
    <numFmt numFmtId="219" formatCode="#,##0.000000"/>
    <numFmt numFmtId="220" formatCode="#,##0.000"/>
    <numFmt numFmtId="221" formatCode="0.000"/>
    <numFmt numFmtId="222" formatCode="[$-418]dddd\,\ d\ mmmm\ yyyy"/>
    <numFmt numFmtId="223" formatCode="#,##0.00000"/>
    <numFmt numFmtId="224" formatCode="0.00_);[Red]\(0.00\)"/>
  </numFmts>
  <fonts count="31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</borders>
  <cellStyleXfs count="66">
    <xf numFmtId="3" fontId="0" fillId="0" borderId="1" applyNumberFormat="0" applyFont="0" applyBorder="0" applyAlignment="0"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3" borderId="0" applyNumberFormat="0" applyBorder="0" applyAlignment="0" applyProtection="0"/>
    <xf numFmtId="0" fontId="16" fillId="20" borderId="2" applyNumberFormat="0" applyAlignment="0" applyProtection="0"/>
    <xf numFmtId="0" fontId="17" fillId="21" borderId="3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7" borderId="2" applyNumberFormat="0" applyAlignment="0" applyProtection="0"/>
    <xf numFmtId="0" fontId="24" fillId="0" borderId="7" applyNumberFormat="0" applyFill="0" applyAlignment="0" applyProtection="0"/>
    <xf numFmtId="0" fontId="2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8" applyNumberFormat="0" applyFont="0" applyAlignment="0" applyProtection="0"/>
    <xf numFmtId="0" fontId="26" fillId="20" borderId="9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0" applyNumberFormat="0" applyFill="0" applyAlignment="0" applyProtection="0"/>
    <xf numFmtId="0" fontId="29" fillId="0" borderId="0" applyNumberFormat="0" applyFill="0" applyBorder="0" applyAlignment="0" applyProtection="0"/>
  </cellStyleXfs>
  <cellXfs count="153">
    <xf numFmtId="0" fontId="0" fillId="0" borderId="0" xfId="0" applyNumberFormat="1" applyBorder="1" applyAlignment="1">
      <alignment/>
    </xf>
    <xf numFmtId="0" fontId="0" fillId="0" borderId="1" xfId="0" applyNumberFormat="1" applyFont="1" applyFill="1" applyBorder="1" applyAlignment="1">
      <alignment vertical="center" wrapText="1"/>
    </xf>
    <xf numFmtId="0" fontId="4" fillId="0" borderId="0" xfId="57" applyFont="1" applyFill="1" applyAlignment="1">
      <alignment vertical="center"/>
      <protection/>
    </xf>
    <xf numFmtId="0" fontId="7" fillId="0" borderId="0" xfId="57" applyFont="1" applyFill="1" applyAlignment="1">
      <alignment vertical="center"/>
      <protection/>
    </xf>
    <xf numFmtId="4" fontId="8" fillId="0" borderId="0" xfId="57" applyNumberFormat="1" applyFont="1" applyFill="1" applyAlignment="1">
      <alignment vertical="center"/>
      <protection/>
    </xf>
    <xf numFmtId="4" fontId="9" fillId="24" borderId="1" xfId="57" applyNumberFormat="1" applyFont="1" applyFill="1" applyBorder="1" applyAlignment="1">
      <alignment vertical="center"/>
      <protection/>
    </xf>
    <xf numFmtId="4" fontId="0" fillId="0" borderId="1" xfId="57" applyNumberFormat="1" applyFont="1" applyFill="1" applyBorder="1" applyAlignment="1">
      <alignment vertical="center"/>
      <protection/>
    </xf>
    <xf numFmtId="0" fontId="0" fillId="0" borderId="11" xfId="57" applyFont="1" applyFill="1" applyBorder="1" applyAlignment="1">
      <alignment vertical="center"/>
      <protection/>
    </xf>
    <xf numFmtId="4" fontId="4" fillId="0" borderId="0" xfId="57" applyNumberFormat="1" applyFont="1" applyFill="1" applyAlignment="1">
      <alignment vertical="center"/>
      <protection/>
    </xf>
    <xf numFmtId="4" fontId="4" fillId="24" borderId="0" xfId="57" applyNumberFormat="1" applyFont="1" applyFill="1" applyAlignment="1">
      <alignment vertical="center"/>
      <protection/>
    </xf>
    <xf numFmtId="0" fontId="6" fillId="0" borderId="0" xfId="57" applyFont="1" applyFill="1" applyAlignment="1">
      <alignment vertical="center"/>
      <protection/>
    </xf>
    <xf numFmtId="0" fontId="5" fillId="0" borderId="0" xfId="57" applyFont="1" applyFill="1" applyAlignment="1">
      <alignment vertical="center"/>
      <protection/>
    </xf>
    <xf numFmtId="4" fontId="6" fillId="24" borderId="0" xfId="57" applyNumberFormat="1" applyFont="1" applyFill="1" applyAlignment="1">
      <alignment vertical="center"/>
      <protection/>
    </xf>
    <xf numFmtId="4" fontId="6" fillId="0" borderId="0" xfId="57" applyNumberFormat="1" applyFont="1" applyFill="1" applyAlignment="1">
      <alignment vertical="center"/>
      <protection/>
    </xf>
    <xf numFmtId="4" fontId="5" fillId="0" borderId="0" xfId="57" applyNumberFormat="1" applyFont="1" applyFill="1" applyAlignment="1">
      <alignment vertical="center"/>
      <protection/>
    </xf>
    <xf numFmtId="1" fontId="9" fillId="0" borderId="1" xfId="57" applyNumberFormat="1" applyFont="1" applyFill="1" applyBorder="1" applyAlignment="1">
      <alignment horizontal="center" vertical="center"/>
      <protection/>
    </xf>
    <xf numFmtId="0" fontId="0" fillId="0" borderId="0" xfId="57" applyFont="1" applyFill="1" applyAlignment="1">
      <alignment vertical="center"/>
      <protection/>
    </xf>
    <xf numFmtId="0" fontId="9" fillId="0" borderId="0" xfId="57" applyFont="1" applyFill="1" applyAlignment="1">
      <alignment vertical="center"/>
      <protection/>
    </xf>
    <xf numFmtId="4" fontId="0" fillId="24" borderId="0" xfId="57" applyNumberFormat="1" applyFont="1" applyFill="1" applyAlignment="1">
      <alignment vertical="center"/>
      <protection/>
    </xf>
    <xf numFmtId="4" fontId="0" fillId="0" borderId="0" xfId="57" applyNumberFormat="1" applyFont="1" applyFill="1" applyAlignment="1">
      <alignment vertical="center"/>
      <protection/>
    </xf>
    <xf numFmtId="4" fontId="9" fillId="24" borderId="0" xfId="57" applyNumberFormat="1" applyFont="1" applyFill="1" applyAlignment="1">
      <alignment vertical="center"/>
      <protection/>
    </xf>
    <xf numFmtId="4" fontId="9" fillId="0" borderId="0" xfId="57" applyNumberFormat="1" applyFont="1" applyFill="1" applyAlignment="1">
      <alignment vertical="center"/>
      <protection/>
    </xf>
    <xf numFmtId="0" fontId="0" fillId="0" borderId="0" xfId="57" applyFont="1" applyFill="1" applyBorder="1" applyAlignment="1">
      <alignment vertical="center"/>
      <protection/>
    </xf>
    <xf numFmtId="4" fontId="0" fillId="0" borderId="12" xfId="57" applyNumberFormat="1" applyFont="1" applyFill="1" applyBorder="1" applyAlignment="1">
      <alignment vertical="center"/>
      <protection/>
    </xf>
    <xf numFmtId="0" fontId="9" fillId="0" borderId="13" xfId="57" applyFont="1" applyFill="1" applyBorder="1" applyAlignment="1">
      <alignment horizontal="center" vertical="center" wrapText="1"/>
      <protection/>
    </xf>
    <xf numFmtId="4" fontId="9" fillId="0" borderId="14" xfId="57" applyNumberFormat="1" applyFont="1" applyFill="1" applyBorder="1" applyAlignment="1">
      <alignment horizontal="center" vertical="center"/>
      <protection/>
    </xf>
    <xf numFmtId="0" fontId="9" fillId="0" borderId="0" xfId="57" applyFont="1" applyFill="1" applyAlignment="1">
      <alignment horizontal="center" vertical="center"/>
      <protection/>
    </xf>
    <xf numFmtId="2" fontId="5" fillId="0" borderId="0" xfId="57" applyNumberFormat="1" applyFont="1" applyFill="1" applyAlignment="1">
      <alignment vertical="center"/>
      <protection/>
    </xf>
    <xf numFmtId="0" fontId="5" fillId="0" borderId="0" xfId="0" applyNumberFormat="1" applyFont="1" applyFill="1" applyBorder="1" applyAlignment="1">
      <alignment horizontal="right" vertical="center"/>
    </xf>
    <xf numFmtId="4" fontId="5" fillId="0" borderId="0" xfId="0" applyNumberFormat="1" applyFont="1" applyFill="1" applyBorder="1" applyAlignment="1">
      <alignment horizontal="right" vertical="center"/>
    </xf>
    <xf numFmtId="0" fontId="9" fillId="0" borderId="0" xfId="57" applyFont="1" applyFill="1" applyBorder="1" applyAlignment="1">
      <alignment horizontal="center" vertical="center"/>
      <protection/>
    </xf>
    <xf numFmtId="1" fontId="9" fillId="0" borderId="0" xfId="57" applyNumberFormat="1" applyFont="1" applyFill="1" applyBorder="1" applyAlignment="1">
      <alignment horizontal="center" vertical="center"/>
      <protection/>
    </xf>
    <xf numFmtId="0" fontId="0" fillId="0" borderId="11" xfId="57" applyFont="1" applyFill="1" applyBorder="1" applyAlignment="1">
      <alignment vertical="center"/>
      <protection/>
    </xf>
    <xf numFmtId="4" fontId="9" fillId="0" borderId="1" xfId="57" applyNumberFormat="1" applyFont="1" applyFill="1" applyBorder="1" applyAlignment="1">
      <alignment vertical="center"/>
      <protection/>
    </xf>
    <xf numFmtId="0" fontId="0" fillId="0" borderId="0" xfId="57" applyFont="1" applyFill="1" applyAlignment="1">
      <alignment vertical="center"/>
      <protection/>
    </xf>
    <xf numFmtId="0" fontId="0" fillId="0" borderId="15" xfId="57" applyFont="1" applyFill="1" applyBorder="1" applyAlignment="1">
      <alignment vertical="center"/>
      <protection/>
    </xf>
    <xf numFmtId="2" fontId="9" fillId="0" borderId="0" xfId="57" applyNumberFormat="1" applyFont="1" applyFill="1" applyBorder="1" applyAlignment="1">
      <alignment vertical="center"/>
      <protection/>
    </xf>
    <xf numFmtId="4" fontId="9" fillId="0" borderId="0" xfId="57" applyNumberFormat="1" applyFont="1" applyFill="1" applyBorder="1" applyAlignment="1">
      <alignment vertical="center"/>
      <protection/>
    </xf>
    <xf numFmtId="4" fontId="0" fillId="0" borderId="0" xfId="57" applyNumberFormat="1" applyFont="1" applyFill="1" applyBorder="1" applyAlignment="1">
      <alignment vertical="center"/>
      <protection/>
    </xf>
    <xf numFmtId="2" fontId="9" fillId="0" borderId="0" xfId="0" applyNumberFormat="1" applyFont="1" applyFill="1" applyBorder="1" applyAlignment="1">
      <alignment vertical="center"/>
    </xf>
    <xf numFmtId="4" fontId="9" fillId="0" borderId="0" xfId="0" applyNumberFormat="1" applyFont="1" applyFill="1" applyBorder="1" applyAlignment="1">
      <alignment vertical="center"/>
    </xf>
    <xf numFmtId="0" fontId="0" fillId="0" borderId="0" xfId="57" applyFill="1" applyAlignment="1">
      <alignment vertical="center"/>
      <protection/>
    </xf>
    <xf numFmtId="2" fontId="3" fillId="0" borderId="0" xfId="57" applyNumberFormat="1" applyFont="1" applyFill="1" applyAlignment="1">
      <alignment vertical="center"/>
      <protection/>
    </xf>
    <xf numFmtId="4" fontId="3" fillId="0" borderId="0" xfId="57" applyNumberFormat="1" applyFont="1" applyFill="1" applyAlignment="1">
      <alignment vertical="center"/>
      <protection/>
    </xf>
    <xf numFmtId="4" fontId="0" fillId="0" borderId="0" xfId="57" applyNumberFormat="1" applyFill="1" applyAlignment="1">
      <alignment vertical="center"/>
      <protection/>
    </xf>
    <xf numFmtId="0" fontId="9" fillId="0" borderId="16" xfId="57" applyFont="1" applyFill="1" applyBorder="1" applyAlignment="1">
      <alignment vertical="center"/>
      <protection/>
    </xf>
    <xf numFmtId="2" fontId="9" fillId="0" borderId="16" xfId="57" applyNumberFormat="1" applyFont="1" applyFill="1" applyBorder="1" applyAlignment="1">
      <alignment vertical="center"/>
      <protection/>
    </xf>
    <xf numFmtId="2" fontId="9" fillId="0" borderId="17" xfId="57" applyNumberFormat="1" applyFont="1" applyFill="1" applyBorder="1" applyAlignment="1">
      <alignment horizontal="center" vertical="center"/>
      <protection/>
    </xf>
    <xf numFmtId="4" fontId="9" fillId="0" borderId="11" xfId="57" applyNumberFormat="1" applyFont="1" applyFill="1" applyBorder="1" applyAlignment="1">
      <alignment vertical="center"/>
      <protection/>
    </xf>
    <xf numFmtId="2" fontId="4" fillId="24" borderId="0" xfId="0" applyNumberFormat="1" applyFont="1" applyFill="1" applyBorder="1" applyAlignment="1">
      <alignment vertical="center"/>
    </xf>
    <xf numFmtId="0" fontId="8" fillId="0" borderId="0" xfId="57" applyFont="1" applyFill="1" applyAlignment="1">
      <alignment vertical="center"/>
      <protection/>
    </xf>
    <xf numFmtId="1" fontId="9" fillId="0" borderId="11" xfId="57" applyNumberFormat="1" applyFont="1" applyFill="1" applyBorder="1" applyAlignment="1">
      <alignment vertical="center"/>
      <protection/>
    </xf>
    <xf numFmtId="2" fontId="5" fillId="0" borderId="0" xfId="57" applyNumberFormat="1" applyFont="1" applyFill="1" applyAlignment="1">
      <alignment horizontal="center" vertical="center" wrapText="1"/>
      <protection/>
    </xf>
    <xf numFmtId="1" fontId="9" fillId="0" borderId="0" xfId="57" applyNumberFormat="1" applyFont="1" applyFill="1" applyAlignment="1">
      <alignment vertical="center"/>
      <protection/>
    </xf>
    <xf numFmtId="4" fontId="9" fillId="0" borderId="12" xfId="57" applyNumberFormat="1" applyFont="1" applyFill="1" applyBorder="1" applyAlignment="1">
      <alignment vertical="center"/>
      <protection/>
    </xf>
    <xf numFmtId="0" fontId="9" fillId="0" borderId="18" xfId="57" applyFont="1" applyFill="1" applyBorder="1" applyAlignment="1">
      <alignment vertical="center"/>
      <protection/>
    </xf>
    <xf numFmtId="4" fontId="9" fillId="0" borderId="18" xfId="57" applyNumberFormat="1" applyFont="1" applyFill="1" applyBorder="1" applyAlignment="1">
      <alignment vertical="center"/>
      <protection/>
    </xf>
    <xf numFmtId="0" fontId="0" fillId="0" borderId="0" xfId="57" applyFont="1" applyFill="1" applyBorder="1" applyAlignment="1">
      <alignment vertical="center"/>
      <protection/>
    </xf>
    <xf numFmtId="0" fontId="9" fillId="0" borderId="14" xfId="57" applyFont="1" applyFill="1" applyBorder="1" applyAlignment="1">
      <alignment horizontal="center" vertical="center"/>
      <protection/>
    </xf>
    <xf numFmtId="0" fontId="9" fillId="0" borderId="19" xfId="57" applyFont="1" applyFill="1" applyBorder="1" applyAlignment="1">
      <alignment horizontal="center" vertical="center" wrapText="1"/>
      <protection/>
    </xf>
    <xf numFmtId="0" fontId="9" fillId="0" borderId="20" xfId="57" applyFont="1" applyFill="1" applyBorder="1" applyAlignment="1">
      <alignment horizontal="center" vertical="center"/>
      <protection/>
    </xf>
    <xf numFmtId="4" fontId="9" fillId="0" borderId="19" xfId="57" applyNumberFormat="1" applyFont="1" applyFill="1" applyBorder="1" applyAlignment="1">
      <alignment horizontal="center" vertical="center" wrapText="1"/>
      <protection/>
    </xf>
    <xf numFmtId="0" fontId="0" fillId="0" borderId="21" xfId="57" applyFont="1" applyFill="1" applyBorder="1" applyAlignment="1">
      <alignment vertical="center"/>
      <protection/>
    </xf>
    <xf numFmtId="1" fontId="9" fillId="0" borderId="22" xfId="57" applyNumberFormat="1" applyFont="1" applyFill="1" applyBorder="1" applyAlignment="1">
      <alignment horizontal="center" vertical="center"/>
      <protection/>
    </xf>
    <xf numFmtId="1" fontId="9" fillId="0" borderId="23" xfId="57" applyNumberFormat="1" applyFont="1" applyFill="1" applyBorder="1" applyAlignment="1">
      <alignment horizontal="center" vertical="center"/>
      <protection/>
    </xf>
    <xf numFmtId="3" fontId="3" fillId="0" borderId="22" xfId="57" applyNumberFormat="1" applyFont="1" applyFill="1" applyBorder="1" applyAlignment="1">
      <alignment horizontal="center" vertical="center"/>
      <protection/>
    </xf>
    <xf numFmtId="0" fontId="0" fillId="3" borderId="0" xfId="57" applyFont="1" applyFill="1" applyAlignment="1">
      <alignment vertical="center"/>
      <protection/>
    </xf>
    <xf numFmtId="4" fontId="0" fillId="24" borderId="1" xfId="57" applyNumberFormat="1" applyFont="1" applyFill="1" applyBorder="1" applyAlignment="1">
      <alignment vertical="center"/>
      <protection/>
    </xf>
    <xf numFmtId="0" fontId="0" fillId="24" borderId="11" xfId="57" applyFont="1" applyFill="1" applyBorder="1" applyAlignment="1">
      <alignment vertical="center"/>
      <protection/>
    </xf>
    <xf numFmtId="0" fontId="0" fillId="24" borderId="0" xfId="57" applyFont="1" applyFill="1" applyAlignment="1">
      <alignment vertical="center"/>
      <protection/>
    </xf>
    <xf numFmtId="3" fontId="9" fillId="24" borderId="1" xfId="57" applyNumberFormat="1" applyFont="1" applyFill="1" applyBorder="1" applyAlignment="1">
      <alignment vertical="center"/>
      <protection/>
    </xf>
    <xf numFmtId="4" fontId="9" fillId="0" borderId="24" xfId="57" applyNumberFormat="1" applyFont="1" applyFill="1" applyBorder="1" applyAlignment="1">
      <alignment vertical="center"/>
      <protection/>
    </xf>
    <xf numFmtId="3" fontId="0" fillId="0" borderId="1" xfId="57" applyNumberFormat="1" applyFont="1" applyFill="1" applyBorder="1" applyAlignment="1">
      <alignment vertical="center"/>
      <protection/>
    </xf>
    <xf numFmtId="0" fontId="0" fillId="0" borderId="16" xfId="0" applyNumberFormat="1" applyFont="1" applyFill="1" applyBorder="1" applyAlignment="1">
      <alignment vertical="center" wrapText="1"/>
    </xf>
    <xf numFmtId="4" fontId="0" fillId="0" borderId="11" xfId="57" applyNumberFormat="1" applyFont="1" applyFill="1" applyBorder="1" applyAlignment="1">
      <alignment vertical="center"/>
      <protection/>
    </xf>
    <xf numFmtId="2" fontId="0" fillId="0" borderId="16" xfId="59" applyNumberFormat="1" applyFont="1" applyFill="1" applyBorder="1" applyAlignment="1">
      <alignment vertical="center" wrapText="1"/>
      <protection/>
    </xf>
    <xf numFmtId="1" fontId="0" fillId="0" borderId="16" xfId="57" applyNumberFormat="1" applyFont="1" applyFill="1" applyBorder="1" applyAlignment="1">
      <alignment vertical="center" wrapText="1"/>
      <protection/>
    </xf>
    <xf numFmtId="4" fontId="9" fillId="0" borderId="15" xfId="57" applyNumberFormat="1" applyFont="1" applyFill="1" applyBorder="1" applyAlignment="1">
      <alignment horizontal="center" vertical="center"/>
      <protection/>
    </xf>
    <xf numFmtId="4" fontId="9" fillId="0" borderId="25" xfId="57" applyNumberFormat="1" applyFont="1" applyFill="1" applyBorder="1" applyAlignment="1">
      <alignment horizontal="center" vertical="center"/>
      <protection/>
    </xf>
    <xf numFmtId="1" fontId="3" fillId="0" borderId="26" xfId="57" applyNumberFormat="1" applyFont="1" applyFill="1" applyBorder="1" applyAlignment="1">
      <alignment horizontal="center" vertical="center" wrapText="1"/>
      <protection/>
    </xf>
    <xf numFmtId="4" fontId="0" fillId="0" borderId="27" xfId="57" applyNumberFormat="1" applyFont="1" applyFill="1" applyBorder="1" applyAlignment="1">
      <alignment vertical="center"/>
      <protection/>
    </xf>
    <xf numFmtId="4" fontId="9" fillId="0" borderId="28" xfId="57" applyNumberFormat="1" applyFont="1" applyFill="1" applyBorder="1" applyAlignment="1">
      <alignment horizontal="center" vertical="center"/>
      <protection/>
    </xf>
    <xf numFmtId="1" fontId="11" fillId="0" borderId="0" xfId="57" applyNumberFormat="1" applyFont="1" applyFill="1" applyAlignment="1">
      <alignment horizontal="center" vertical="center"/>
      <protection/>
    </xf>
    <xf numFmtId="0" fontId="0" fillId="24" borderId="1" xfId="0" applyNumberFormat="1" applyFont="1" applyFill="1" applyBorder="1" applyAlignment="1">
      <alignment vertical="center" wrapText="1"/>
    </xf>
    <xf numFmtId="2" fontId="0" fillId="24" borderId="1" xfId="59" applyNumberFormat="1" applyFont="1" applyFill="1" applyBorder="1" applyAlignment="1">
      <alignment vertical="center" wrapText="1"/>
      <protection/>
    </xf>
    <xf numFmtId="1" fontId="0" fillId="24" borderId="1" xfId="57" applyNumberFormat="1" applyFont="1" applyFill="1" applyBorder="1" applyAlignment="1">
      <alignment vertical="center" wrapText="1"/>
      <protection/>
    </xf>
    <xf numFmtId="0" fontId="9" fillId="24" borderId="1" xfId="57" applyFont="1" applyFill="1" applyBorder="1" applyAlignment="1">
      <alignment vertical="center"/>
      <protection/>
    </xf>
    <xf numFmtId="0" fontId="9" fillId="0" borderId="1" xfId="57" applyFont="1" applyFill="1" applyBorder="1" applyAlignment="1">
      <alignment vertical="center"/>
      <protection/>
    </xf>
    <xf numFmtId="2" fontId="10" fillId="0" borderId="0" xfId="57" applyNumberFormat="1" applyFont="1" applyFill="1" applyAlignment="1">
      <alignment horizontal="center" vertical="center" wrapText="1"/>
      <protection/>
    </xf>
    <xf numFmtId="4" fontId="0" fillId="0" borderId="21" xfId="57" applyNumberFormat="1" applyFont="1" applyFill="1" applyBorder="1" applyAlignment="1">
      <alignment vertical="center"/>
      <protection/>
    </xf>
    <xf numFmtId="0" fontId="0" fillId="0" borderId="1" xfId="0" applyNumberFormat="1" applyFont="1" applyFill="1" applyBorder="1" applyAlignment="1">
      <alignment vertical="center" wrapText="1"/>
    </xf>
    <xf numFmtId="0" fontId="0" fillId="0" borderId="16" xfId="0" applyNumberFormat="1" applyFont="1" applyFill="1" applyBorder="1" applyAlignment="1">
      <alignment vertical="center" wrapText="1"/>
    </xf>
    <xf numFmtId="3" fontId="0" fillId="0" borderId="1" xfId="57" applyNumberFormat="1" applyFont="1" applyFill="1" applyBorder="1" applyAlignment="1">
      <alignment vertical="center"/>
      <protection/>
    </xf>
    <xf numFmtId="0" fontId="0" fillId="24" borderId="21" xfId="57" applyFont="1" applyFill="1" applyBorder="1" applyAlignment="1">
      <alignment vertical="center"/>
      <protection/>
    </xf>
    <xf numFmtId="0" fontId="0" fillId="24" borderId="29" xfId="0" applyNumberFormat="1" applyFont="1" applyFill="1" applyBorder="1" applyAlignment="1">
      <alignment vertical="center" wrapText="1"/>
    </xf>
    <xf numFmtId="4" fontId="9" fillId="24" borderId="29" xfId="57" applyNumberFormat="1" applyFont="1" applyFill="1" applyBorder="1" applyAlignment="1">
      <alignment vertical="center"/>
      <protection/>
    </xf>
    <xf numFmtId="4" fontId="0" fillId="24" borderId="29" xfId="57" applyNumberFormat="1" applyFont="1" applyFill="1" applyBorder="1" applyAlignment="1">
      <alignment vertical="center"/>
      <protection/>
    </xf>
    <xf numFmtId="4" fontId="0" fillId="0" borderId="11" xfId="57" applyNumberFormat="1" applyFont="1" applyFill="1" applyBorder="1" applyAlignment="1">
      <alignment horizontal="right" vertical="center"/>
      <protection/>
    </xf>
    <xf numFmtId="1" fontId="0" fillId="0" borderId="1" xfId="57" applyNumberFormat="1" applyFont="1" applyFill="1" applyBorder="1" applyAlignment="1">
      <alignment vertical="center"/>
      <protection/>
    </xf>
    <xf numFmtId="4" fontId="0" fillId="0" borderId="12" xfId="57" applyNumberFormat="1" applyFont="1" applyFill="1" applyBorder="1" applyAlignment="1">
      <alignment vertical="center"/>
      <protection/>
    </xf>
    <xf numFmtId="1" fontId="9" fillId="0" borderId="1" xfId="57" applyNumberFormat="1" applyFont="1" applyFill="1" applyBorder="1" applyAlignment="1">
      <alignment horizontal="center" vertical="center" wrapText="1"/>
      <protection/>
    </xf>
    <xf numFmtId="4" fontId="0" fillId="24" borderId="1" xfId="57" applyNumberFormat="1" applyFont="1" applyFill="1" applyBorder="1" applyAlignment="1">
      <alignment vertical="center"/>
      <protection/>
    </xf>
    <xf numFmtId="4" fontId="9" fillId="0" borderId="14" xfId="57" applyNumberFormat="1" applyFont="1" applyFill="1" applyBorder="1" applyAlignment="1">
      <alignment horizontal="center" vertical="center" wrapText="1"/>
      <protection/>
    </xf>
    <xf numFmtId="4" fontId="0" fillId="24" borderId="12" xfId="57" applyNumberFormat="1" applyFont="1" applyFill="1" applyBorder="1" applyAlignment="1">
      <alignment vertical="center" wrapText="1"/>
      <protection/>
    </xf>
    <xf numFmtId="4" fontId="0" fillId="0" borderId="12" xfId="57" applyNumberFormat="1" applyFont="1" applyFill="1" applyBorder="1" applyAlignment="1">
      <alignment vertical="center" wrapText="1"/>
      <protection/>
    </xf>
    <xf numFmtId="4" fontId="0" fillId="0" borderId="12" xfId="57" applyNumberFormat="1" applyFont="1" applyFill="1" applyBorder="1" applyAlignment="1">
      <alignment vertical="center" wrapText="1"/>
      <protection/>
    </xf>
    <xf numFmtId="4" fontId="12" fillId="0" borderId="12" xfId="57" applyNumberFormat="1" applyFont="1" applyFill="1" applyBorder="1" applyAlignment="1">
      <alignment vertical="center" wrapText="1"/>
      <protection/>
    </xf>
    <xf numFmtId="4" fontId="9" fillId="24" borderId="12" xfId="57" applyNumberFormat="1" applyFont="1" applyFill="1" applyBorder="1" applyAlignment="1">
      <alignment vertical="center" wrapText="1"/>
      <protection/>
    </xf>
    <xf numFmtId="4" fontId="9" fillId="0" borderId="12" xfId="57" applyNumberFormat="1" applyFont="1" applyFill="1" applyBorder="1" applyAlignment="1">
      <alignment vertical="center" wrapText="1"/>
      <protection/>
    </xf>
    <xf numFmtId="4" fontId="9" fillId="0" borderId="28" xfId="57" applyNumberFormat="1" applyFont="1" applyFill="1" applyBorder="1" applyAlignment="1">
      <alignment vertical="center"/>
      <protection/>
    </xf>
    <xf numFmtId="0" fontId="0" fillId="0" borderId="30" xfId="0" applyNumberFormat="1" applyFont="1" applyFill="1" applyBorder="1" applyAlignment="1">
      <alignment vertical="center" wrapText="1"/>
    </xf>
    <xf numFmtId="2" fontId="0" fillId="0" borderId="1" xfId="59" applyNumberFormat="1" applyFont="1" applyFill="1" applyBorder="1" applyAlignment="1">
      <alignment vertical="center" wrapText="1"/>
      <protection/>
    </xf>
    <xf numFmtId="1" fontId="0" fillId="0" borderId="1" xfId="57" applyNumberFormat="1" applyFont="1" applyFill="1" applyBorder="1" applyAlignment="1">
      <alignment vertical="center" wrapText="1"/>
      <protection/>
    </xf>
    <xf numFmtId="4" fontId="9" fillId="20" borderId="11" xfId="57" applyNumberFormat="1" applyFont="1" applyFill="1" applyBorder="1" applyAlignment="1">
      <alignment vertical="center"/>
      <protection/>
    </xf>
    <xf numFmtId="4" fontId="30" fillId="0" borderId="11" xfId="57" applyNumberFormat="1" applyFont="1" applyFill="1" applyBorder="1" applyAlignment="1">
      <alignment vertical="center"/>
      <protection/>
    </xf>
    <xf numFmtId="1" fontId="0" fillId="0" borderId="16" xfId="57" applyNumberFormat="1" applyFont="1" applyFill="1" applyBorder="1" applyAlignment="1">
      <alignment vertical="center" wrapText="1"/>
      <protection/>
    </xf>
    <xf numFmtId="4" fontId="0" fillId="0" borderId="24" xfId="57" applyNumberFormat="1" applyFont="1" applyFill="1" applyBorder="1" applyAlignment="1">
      <alignment vertical="center"/>
      <protection/>
    </xf>
    <xf numFmtId="0" fontId="9" fillId="0" borderId="31" xfId="57" applyFont="1" applyFill="1" applyBorder="1" applyAlignment="1">
      <alignment horizontal="center" vertical="center"/>
      <protection/>
    </xf>
    <xf numFmtId="0" fontId="9" fillId="0" borderId="25" xfId="57" applyFont="1" applyFill="1" applyBorder="1" applyAlignment="1">
      <alignment horizontal="center" vertical="center"/>
      <protection/>
    </xf>
    <xf numFmtId="0" fontId="3" fillId="0" borderId="32" xfId="57" applyFont="1" applyFill="1" applyBorder="1" applyAlignment="1">
      <alignment horizontal="center" vertical="center"/>
      <protection/>
    </xf>
    <xf numFmtId="0" fontId="3" fillId="0" borderId="26" xfId="57" applyFont="1" applyFill="1" applyBorder="1" applyAlignment="1">
      <alignment horizontal="center" vertical="center"/>
      <protection/>
    </xf>
    <xf numFmtId="4" fontId="0" fillId="24" borderId="30" xfId="57" applyNumberFormat="1" applyFont="1" applyFill="1" applyBorder="1" applyAlignment="1">
      <alignment vertical="center"/>
      <protection/>
    </xf>
    <xf numFmtId="0" fontId="9" fillId="0" borderId="33" xfId="58" applyFont="1" applyFill="1" applyBorder="1" applyAlignment="1">
      <alignment horizontal="center" vertical="center"/>
      <protection/>
    </xf>
    <xf numFmtId="4" fontId="9" fillId="24" borderId="20" xfId="57" applyNumberFormat="1" applyFont="1" applyFill="1" applyBorder="1" applyAlignment="1">
      <alignment horizontal="center" vertical="center"/>
      <protection/>
    </xf>
    <xf numFmtId="4" fontId="9" fillId="0" borderId="33" xfId="57" applyNumberFormat="1" applyFont="1" applyFill="1" applyBorder="1" applyAlignment="1">
      <alignment horizontal="center" vertical="center"/>
      <protection/>
    </xf>
    <xf numFmtId="4" fontId="9" fillId="0" borderId="20" xfId="57" applyNumberFormat="1" applyFont="1" applyFill="1" applyBorder="1" applyAlignment="1">
      <alignment horizontal="center" vertical="center" wrapText="1"/>
      <protection/>
    </xf>
    <xf numFmtId="1" fontId="11" fillId="0" borderId="22" xfId="0" applyNumberFormat="1" applyFont="1" applyFill="1" applyBorder="1" applyAlignment="1">
      <alignment horizontal="center" vertical="center" wrapText="1"/>
    </xf>
    <xf numFmtId="1" fontId="11" fillId="0" borderId="34" xfId="58" applyNumberFormat="1" applyFont="1" applyFill="1" applyBorder="1" applyAlignment="1">
      <alignment horizontal="center" vertical="center"/>
      <protection/>
    </xf>
    <xf numFmtId="1" fontId="11" fillId="24" borderId="34" xfId="57" applyNumberFormat="1" applyFont="1" applyFill="1" applyBorder="1" applyAlignment="1">
      <alignment horizontal="center" vertical="center"/>
      <protection/>
    </xf>
    <xf numFmtId="1" fontId="11" fillId="0" borderId="34" xfId="57" applyNumberFormat="1" applyFont="1" applyFill="1" applyBorder="1" applyAlignment="1">
      <alignment horizontal="center" vertical="center"/>
      <protection/>
    </xf>
    <xf numFmtId="1" fontId="11" fillId="0" borderId="23" xfId="57" applyNumberFormat="1" applyFont="1" applyFill="1" applyBorder="1" applyAlignment="1">
      <alignment horizontal="center" vertical="center"/>
      <protection/>
    </xf>
    <xf numFmtId="0" fontId="0" fillId="0" borderId="35" xfId="57" applyFont="1" applyFill="1" applyBorder="1" applyAlignment="1">
      <alignment vertical="center"/>
      <protection/>
    </xf>
    <xf numFmtId="2" fontId="0" fillId="0" borderId="36" xfId="59" applyNumberFormat="1" applyFont="1" applyFill="1" applyBorder="1" applyAlignment="1">
      <alignment vertical="center" wrapText="1"/>
      <protection/>
    </xf>
    <xf numFmtId="4" fontId="9" fillId="24" borderId="37" xfId="57" applyNumberFormat="1" applyFont="1" applyFill="1" applyBorder="1" applyAlignment="1">
      <alignment vertical="center"/>
      <protection/>
    </xf>
    <xf numFmtId="4" fontId="0" fillId="24" borderId="37" xfId="57" applyNumberFormat="1" applyFont="1" applyFill="1" applyBorder="1" applyAlignment="1">
      <alignment vertical="center"/>
      <protection/>
    </xf>
    <xf numFmtId="4" fontId="0" fillId="24" borderId="38" xfId="57" applyNumberFormat="1" applyFont="1" applyFill="1" applyBorder="1" applyAlignment="1">
      <alignment vertical="center"/>
      <protection/>
    </xf>
    <xf numFmtId="0" fontId="0" fillId="0" borderId="22" xfId="57" applyFont="1" applyFill="1" applyBorder="1" applyAlignment="1">
      <alignment vertical="center"/>
      <protection/>
    </xf>
    <xf numFmtId="0" fontId="9" fillId="0" borderId="34" xfId="57" applyFont="1" applyFill="1" applyBorder="1" applyAlignment="1">
      <alignment vertical="center"/>
      <protection/>
    </xf>
    <xf numFmtId="4" fontId="9" fillId="24" borderId="34" xfId="57" applyNumberFormat="1" applyFont="1" applyFill="1" applyBorder="1" applyAlignment="1">
      <alignment vertical="center"/>
      <protection/>
    </xf>
    <xf numFmtId="4" fontId="9" fillId="24" borderId="23" xfId="57" applyNumberFormat="1" applyFont="1" applyFill="1" applyBorder="1" applyAlignment="1">
      <alignment vertical="center"/>
      <protection/>
    </xf>
    <xf numFmtId="4" fontId="0" fillId="0" borderId="21" xfId="57" applyNumberFormat="1" applyFont="1" applyFill="1" applyBorder="1" applyAlignment="1">
      <alignment vertical="center"/>
      <protection/>
    </xf>
    <xf numFmtId="4" fontId="0" fillId="0" borderId="11" xfId="57" applyNumberFormat="1" applyFont="1" applyFill="1" applyBorder="1" applyAlignment="1">
      <alignment vertical="center"/>
      <protection/>
    </xf>
    <xf numFmtId="4" fontId="9" fillId="0" borderId="22" xfId="57" applyNumberFormat="1" applyFont="1" applyFill="1" applyBorder="1" applyAlignment="1">
      <alignment vertical="center"/>
      <protection/>
    </xf>
    <xf numFmtId="4" fontId="9" fillId="0" borderId="26" xfId="57" applyNumberFormat="1" applyFont="1" applyFill="1" applyBorder="1" applyAlignment="1">
      <alignment vertical="center"/>
      <protection/>
    </xf>
    <xf numFmtId="4" fontId="0" fillId="0" borderId="35" xfId="57" applyNumberFormat="1" applyFont="1" applyFill="1" applyBorder="1" applyAlignment="1">
      <alignment vertical="center"/>
      <protection/>
    </xf>
    <xf numFmtId="4" fontId="0" fillId="0" borderId="39" xfId="57" applyNumberFormat="1" applyFont="1" applyFill="1" applyBorder="1" applyAlignment="1">
      <alignment vertical="center"/>
      <protection/>
    </xf>
    <xf numFmtId="0" fontId="10" fillId="0" borderId="0" xfId="57" applyFont="1" applyFill="1" applyAlignment="1">
      <alignment horizontal="center" vertical="center"/>
      <protection/>
    </xf>
    <xf numFmtId="14" fontId="9" fillId="0" borderId="0" xfId="57" applyNumberFormat="1" applyFont="1" applyFill="1" applyBorder="1" applyAlignment="1">
      <alignment horizontal="center" vertical="center" wrapText="1"/>
      <protection/>
    </xf>
    <xf numFmtId="0" fontId="0" fillId="0" borderId="0" xfId="0" applyNumberFormat="1" applyFont="1" applyFill="1" applyBorder="1" applyAlignment="1">
      <alignment horizontal="center" vertical="center" wrapText="1"/>
    </xf>
    <xf numFmtId="2" fontId="10" fillId="0" borderId="0" xfId="57" applyNumberFormat="1" applyFont="1" applyFill="1" applyAlignment="1">
      <alignment horizontal="center" vertical="center" wrapText="1"/>
      <protection/>
    </xf>
    <xf numFmtId="4" fontId="9" fillId="0" borderId="40" xfId="57" applyNumberFormat="1" applyFont="1" applyFill="1" applyBorder="1" applyAlignment="1">
      <alignment horizontal="center" vertical="center"/>
      <protection/>
    </xf>
    <xf numFmtId="4" fontId="9" fillId="0" borderId="12" xfId="57" applyNumberFormat="1" applyFont="1" applyFill="1" applyBorder="1" applyAlignment="1">
      <alignment horizontal="center" vertical="center"/>
      <protection/>
    </xf>
    <xf numFmtId="0" fontId="10" fillId="0" borderId="0" xfId="57" applyFont="1" applyFill="1" applyAlignment="1">
      <alignment horizontal="center" vertical="center" wrapText="1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_evaluare_laboratoare_06_ian_2007" xfId="57"/>
    <cellStyle name="Normal_adresabilitate" xfId="58"/>
    <cellStyle name="Normal_all--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gabir.CASS_IS.000\My%20Documents\Balneo_serv_05_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lneo_06"/>
      <sheetName val="Balneo_sem_I_06_c"/>
      <sheetName val="Balneo_sem_II_06_c"/>
      <sheetName val="Balneo_06_sem_I"/>
      <sheetName val="Balneo_06_sem_II"/>
      <sheetName val="Balneo_06_0"/>
      <sheetName val="Balneo_05_0"/>
    </sheetNames>
    <sheetDataSet>
      <sheetData sheetId="0">
        <row r="1">
          <cell r="A1" t="str">
            <v>UNITATE</v>
          </cell>
          <cell r="B1" t="str">
            <v>NR_CONTR</v>
          </cell>
          <cell r="C1" t="str">
            <v>Suma_rap</v>
          </cell>
          <cell r="D1" t="str">
            <v>Suma_val</v>
          </cell>
        </row>
        <row r="2">
          <cell r="A2" t="str">
            <v>DASANA</v>
          </cell>
          <cell r="B2" t="str">
            <v>1404</v>
          </cell>
          <cell r="C2">
            <v>84817.7</v>
          </cell>
          <cell r="D2">
            <v>84330.2</v>
          </cell>
        </row>
        <row r="3">
          <cell r="A3" t="str">
            <v>Med. Fizica si de Recuperare Reumatologie</v>
          </cell>
          <cell r="B3" t="str">
            <v>1405</v>
          </cell>
          <cell r="C3">
            <v>385757</v>
          </cell>
          <cell r="D3">
            <v>381667.1</v>
          </cell>
        </row>
        <row r="4">
          <cell r="A4" t="str">
            <v>MEDFIZ SCM</v>
          </cell>
          <cell r="B4" t="str">
            <v>1407</v>
          </cell>
          <cell r="C4">
            <v>120718.1</v>
          </cell>
          <cell r="D4">
            <v>117940.7</v>
          </cell>
        </row>
        <row r="5">
          <cell r="A5" t="str">
            <v>Balneologie si Recuperare medicala</v>
          </cell>
          <cell r="B5" t="str">
            <v>1408</v>
          </cell>
          <cell r="C5">
            <v>234616.2</v>
          </cell>
          <cell r="D5">
            <v>232221.7</v>
          </cell>
        </row>
        <row r="6">
          <cell r="A6" t="str">
            <v>SAN FIZ</v>
          </cell>
          <cell r="B6" t="str">
            <v>1409</v>
          </cell>
          <cell r="C6">
            <v>23410.1</v>
          </cell>
          <cell r="D6">
            <v>23228.199999999997</v>
          </cell>
        </row>
        <row r="7">
          <cell r="A7" t="str">
            <v>Centrul Med. SF.PETRU SI PAVEL</v>
          </cell>
          <cell r="B7" t="str">
            <v>1411</v>
          </cell>
          <cell r="C7">
            <v>318304.1</v>
          </cell>
          <cell r="D7">
            <v>314995.9</v>
          </cell>
        </row>
        <row r="8">
          <cell r="A8" t="str">
            <v>Spitalul Orasenesc Hirlau</v>
          </cell>
          <cell r="B8" t="str">
            <v>1412</v>
          </cell>
          <cell r="C8">
            <v>97597.79999999999</v>
          </cell>
          <cell r="D8">
            <v>88637.79999999999</v>
          </cell>
        </row>
        <row r="9">
          <cell r="A9" t="str">
            <v>Spitalul Municipal Pascani</v>
          </cell>
          <cell r="B9" t="str">
            <v>1413</v>
          </cell>
          <cell r="C9">
            <v>73549.20000000001</v>
          </cell>
          <cell r="D9">
            <v>70987.4</v>
          </cell>
        </row>
        <row r="10">
          <cell r="A10" t="str">
            <v>Spitalul Sf.Spiridon</v>
          </cell>
          <cell r="B10" t="str">
            <v>1414</v>
          </cell>
          <cell r="C10">
            <v>698122.3</v>
          </cell>
          <cell r="D10">
            <v>660095.6</v>
          </cell>
        </row>
        <row r="11">
          <cell r="A11" t="str">
            <v>AMITIE VITAL SCM</v>
          </cell>
          <cell r="B11" t="str">
            <v>1432</v>
          </cell>
          <cell r="C11">
            <v>80555.4</v>
          </cell>
          <cell r="D11">
            <v>79565.6</v>
          </cell>
        </row>
        <row r="12">
          <cell r="A12" t="str">
            <v>Centrul Medical COPOU</v>
          </cell>
          <cell r="B12" t="str">
            <v>1494</v>
          </cell>
          <cell r="C12">
            <v>1475.1</v>
          </cell>
          <cell r="D12">
            <v>1475.1</v>
          </cell>
        </row>
        <row r="13">
          <cell r="A13" t="str">
            <v>CHIRIEAC RODICA MARIETA</v>
          </cell>
          <cell r="B13" t="str">
            <v>1501</v>
          </cell>
          <cell r="C13">
            <v>45516.2</v>
          </cell>
          <cell r="D13">
            <v>44563.600000000006</v>
          </cell>
        </row>
        <row r="14">
          <cell r="A14" t="str">
            <v>BALNEOSAN SRL</v>
          </cell>
          <cell r="B14" t="str">
            <v>1517</v>
          </cell>
          <cell r="C14">
            <v>91708.7</v>
          </cell>
          <cell r="D14">
            <v>87698.5</v>
          </cell>
        </row>
        <row r="15">
          <cell r="A15" t="str">
            <v>CMA RECUPERARE "NICOLINA"</v>
          </cell>
          <cell r="B15" t="str">
            <v>1585</v>
          </cell>
          <cell r="C15">
            <v>1325540.8</v>
          </cell>
          <cell r="D15">
            <v>1260678.2000000002</v>
          </cell>
        </row>
        <row r="16">
          <cell r="A16" t="str">
            <v>FIZIOMEDICA SRL</v>
          </cell>
          <cell r="B16" t="str">
            <v>1664</v>
          </cell>
          <cell r="C16">
            <v>77737.1</v>
          </cell>
          <cell r="D16">
            <v>75396.29999999999</v>
          </cell>
        </row>
        <row r="17">
          <cell r="A17" t="str">
            <v>ANCUTA CODRINA IRENA MIHAELA</v>
          </cell>
          <cell r="B17" t="str">
            <v>1665</v>
          </cell>
          <cell r="C17">
            <v>33422.4</v>
          </cell>
          <cell r="D17">
            <v>32345.8</v>
          </cell>
        </row>
        <row r="18">
          <cell r="A18" t="str">
            <v>ANALDA SRL (iul-dec*2)</v>
          </cell>
          <cell r="B18" t="str">
            <v>1822</v>
          </cell>
          <cell r="C18">
            <v>248301</v>
          </cell>
          <cell r="D18">
            <v>238857.8</v>
          </cell>
        </row>
      </sheetData>
      <sheetData sheetId="1">
        <row r="1">
          <cell r="A1" t="str">
            <v>UNITATE</v>
          </cell>
          <cell r="B1" t="str">
            <v>NR_CONTR</v>
          </cell>
          <cell r="C1" t="str">
            <v>Suma_rap</v>
          </cell>
          <cell r="D1" t="str">
            <v>Suma_val</v>
          </cell>
        </row>
        <row r="2">
          <cell r="A2" t="str">
            <v>DASANA</v>
          </cell>
          <cell r="B2" t="str">
            <v>1404</v>
          </cell>
          <cell r="C2">
            <v>41904.2</v>
          </cell>
          <cell r="D2">
            <v>41904.2</v>
          </cell>
        </row>
        <row r="3">
          <cell r="A3" t="str">
            <v>Med. Fizica si de Recuperare Reumatologie</v>
          </cell>
          <cell r="B3" t="str">
            <v>1405</v>
          </cell>
          <cell r="C3">
            <v>203666.1</v>
          </cell>
          <cell r="D3">
            <v>201930</v>
          </cell>
        </row>
        <row r="4">
          <cell r="A4" t="str">
            <v>MEDFIZ SCM</v>
          </cell>
          <cell r="B4" t="str">
            <v>1407</v>
          </cell>
          <cell r="C4">
            <v>58232.4</v>
          </cell>
          <cell r="D4">
            <v>57580</v>
          </cell>
        </row>
        <row r="5">
          <cell r="A5" t="str">
            <v>Balneologie si Recuperare medicala</v>
          </cell>
          <cell r="B5" t="str">
            <v>1408</v>
          </cell>
          <cell r="C5">
            <v>116137.3</v>
          </cell>
          <cell r="D5">
            <v>115441.5</v>
          </cell>
        </row>
        <row r="6">
          <cell r="A6" t="str">
            <v>SAN FIZ</v>
          </cell>
          <cell r="B6" t="str">
            <v>1409</v>
          </cell>
          <cell r="C6">
            <v>12581.4</v>
          </cell>
          <cell r="D6">
            <v>12581.4</v>
          </cell>
        </row>
        <row r="7">
          <cell r="A7" t="str">
            <v>Centrul Med. SF.PETRU SI PAVEL</v>
          </cell>
          <cell r="B7" t="str">
            <v>1411</v>
          </cell>
          <cell r="C7">
            <v>198014</v>
          </cell>
          <cell r="D7">
            <v>197072.6</v>
          </cell>
        </row>
        <row r="8">
          <cell r="A8" t="str">
            <v>Spitalul Orasenesc Hirlau</v>
          </cell>
          <cell r="B8" t="str">
            <v>1412</v>
          </cell>
          <cell r="C8">
            <v>57795.1</v>
          </cell>
          <cell r="D8">
            <v>49861.1</v>
          </cell>
        </row>
        <row r="9">
          <cell r="A9" t="str">
            <v>Spitalul Municipal Pascani</v>
          </cell>
          <cell r="B9" t="str">
            <v>1413</v>
          </cell>
          <cell r="C9">
            <v>33235.8</v>
          </cell>
          <cell r="D9">
            <v>32924.7</v>
          </cell>
        </row>
        <row r="10">
          <cell r="A10" t="str">
            <v>Spitalul Sf.Spiridon</v>
          </cell>
          <cell r="B10" t="str">
            <v>1414</v>
          </cell>
          <cell r="C10">
            <v>378517.6</v>
          </cell>
          <cell r="D10">
            <v>362399</v>
          </cell>
        </row>
        <row r="11">
          <cell r="A11" t="str">
            <v>AMITIE VITAL SCM</v>
          </cell>
          <cell r="B11" t="str">
            <v>1432</v>
          </cell>
          <cell r="C11">
            <v>42600.2</v>
          </cell>
          <cell r="D11">
            <v>42386</v>
          </cell>
        </row>
        <row r="12">
          <cell r="A12" t="str">
            <v>Centrul Medical COPOU</v>
          </cell>
          <cell r="B12" t="str">
            <v>1494</v>
          </cell>
          <cell r="C12">
            <v>1041</v>
          </cell>
          <cell r="D12">
            <v>1041</v>
          </cell>
        </row>
        <row r="13">
          <cell r="A13" t="str">
            <v>CHIRIEAC RODICA MARIETA</v>
          </cell>
          <cell r="B13" t="str">
            <v>1501</v>
          </cell>
          <cell r="C13">
            <v>24896.5</v>
          </cell>
          <cell r="D13">
            <v>24641.4</v>
          </cell>
        </row>
        <row r="14">
          <cell r="A14" t="str">
            <v>BALNEOSAN SRL</v>
          </cell>
          <cell r="B14" t="str">
            <v>1517</v>
          </cell>
          <cell r="C14">
            <v>42547.7</v>
          </cell>
          <cell r="D14">
            <v>41410.7</v>
          </cell>
        </row>
        <row r="15">
          <cell r="A15" t="str">
            <v>CMA RECUPERARE "NICOLINA"</v>
          </cell>
          <cell r="B15" t="str">
            <v>1585</v>
          </cell>
          <cell r="C15">
            <v>649540.3</v>
          </cell>
          <cell r="D15">
            <v>616449.9</v>
          </cell>
        </row>
        <row r="16">
          <cell r="A16" t="str">
            <v>FIZIOMEDICA SRL</v>
          </cell>
          <cell r="B16" t="str">
            <v>1664</v>
          </cell>
          <cell r="C16">
            <v>37975.6</v>
          </cell>
          <cell r="D16">
            <v>36912.7</v>
          </cell>
        </row>
        <row r="17">
          <cell r="A17" t="str">
            <v>ANCUTA CODRINA IRENA MIHAELA</v>
          </cell>
          <cell r="B17" t="str">
            <v>1665</v>
          </cell>
          <cell r="C17">
            <v>17962</v>
          </cell>
          <cell r="D17">
            <v>17805.1</v>
          </cell>
        </row>
        <row r="18">
          <cell r="A18" t="str">
            <v>ANALDA SRL (mai-iun)</v>
          </cell>
          <cell r="B18" t="str">
            <v>1822</v>
          </cell>
          <cell r="C18">
            <v>39820.9</v>
          </cell>
          <cell r="D18">
            <v>39490.2</v>
          </cell>
        </row>
        <row r="19">
          <cell r="A19" t="str">
            <v>Cabinet medical Stefania SRL (mai-iun)</v>
          </cell>
          <cell r="B19" t="str">
            <v>1824</v>
          </cell>
          <cell r="C19">
            <v>2731.9</v>
          </cell>
          <cell r="D19">
            <v>2698.4</v>
          </cell>
        </row>
      </sheetData>
      <sheetData sheetId="2">
        <row r="1">
          <cell r="A1" t="str">
            <v>UNITATE</v>
          </cell>
          <cell r="B1" t="str">
            <v>NR_CONTR</v>
          </cell>
          <cell r="C1" t="str">
            <v>Suma_rap</v>
          </cell>
          <cell r="D1" t="str">
            <v>Suma_val</v>
          </cell>
        </row>
        <row r="2">
          <cell r="A2" t="str">
            <v>DASANA</v>
          </cell>
          <cell r="B2" t="str">
            <v>1404</v>
          </cell>
          <cell r="C2">
            <v>42913.5</v>
          </cell>
          <cell r="D2">
            <v>42426</v>
          </cell>
        </row>
        <row r="3">
          <cell r="A3" t="str">
            <v>Med. Fizica si de Recuperare Reumatologie</v>
          </cell>
          <cell r="B3" t="str">
            <v>1405</v>
          </cell>
          <cell r="C3">
            <v>182090.9</v>
          </cell>
          <cell r="D3">
            <v>179737.1</v>
          </cell>
        </row>
        <row r="4">
          <cell r="A4" t="str">
            <v>MEDFIZ SCM</v>
          </cell>
          <cell r="B4" t="str">
            <v>1407</v>
          </cell>
          <cell r="C4">
            <v>62485.7</v>
          </cell>
          <cell r="D4">
            <v>60360.7</v>
          </cell>
        </row>
        <row r="5">
          <cell r="A5" t="str">
            <v>Balneologie si Recuperare medicala</v>
          </cell>
          <cell r="B5" t="str">
            <v>1408</v>
          </cell>
          <cell r="C5">
            <v>118478.9</v>
          </cell>
          <cell r="D5">
            <v>116780.2</v>
          </cell>
        </row>
        <row r="6">
          <cell r="A6" t="str">
            <v>SAN FIZ</v>
          </cell>
          <cell r="B6" t="str">
            <v>1409</v>
          </cell>
          <cell r="C6">
            <v>10828.7</v>
          </cell>
          <cell r="D6">
            <v>10646.8</v>
          </cell>
        </row>
        <row r="7">
          <cell r="A7" t="str">
            <v>Centrul Med. SF.PETRU SI PAVEL</v>
          </cell>
          <cell r="B7" t="str">
            <v>1411</v>
          </cell>
          <cell r="C7">
            <v>120290.1</v>
          </cell>
          <cell r="D7">
            <v>117923.3</v>
          </cell>
        </row>
        <row r="8">
          <cell r="A8" t="str">
            <v>Spitalul Orasenesc Hirlau</v>
          </cell>
          <cell r="B8" t="str">
            <v>1412</v>
          </cell>
          <cell r="C8">
            <v>39802.7</v>
          </cell>
          <cell r="D8">
            <v>38776.7</v>
          </cell>
        </row>
        <row r="9">
          <cell r="A9" t="str">
            <v>Spitalul Municipal Pascani</v>
          </cell>
          <cell r="B9" t="str">
            <v>1413</v>
          </cell>
          <cell r="C9">
            <v>40313.4</v>
          </cell>
          <cell r="D9">
            <v>38062.7</v>
          </cell>
        </row>
        <row r="10">
          <cell r="A10" t="str">
            <v>Spitalul Sf.Spiridon</v>
          </cell>
          <cell r="B10" t="str">
            <v>1414</v>
          </cell>
          <cell r="C10">
            <v>319604.7</v>
          </cell>
          <cell r="D10">
            <v>297696.6</v>
          </cell>
        </row>
        <row r="11">
          <cell r="A11" t="str">
            <v>AMITIE VITAL SCM</v>
          </cell>
          <cell r="B11" t="str">
            <v>1432</v>
          </cell>
          <cell r="C11">
            <v>37955.2</v>
          </cell>
          <cell r="D11">
            <v>37179.6</v>
          </cell>
        </row>
        <row r="12">
          <cell r="A12" t="str">
            <v>Centrul Medical COPOU</v>
          </cell>
          <cell r="B12" t="str">
            <v>1494</v>
          </cell>
          <cell r="C12">
            <v>434.1</v>
          </cell>
          <cell r="D12">
            <v>434.1</v>
          </cell>
        </row>
        <row r="13">
          <cell r="A13" t="str">
            <v>CHIRIEAC RODICA MARIETA</v>
          </cell>
          <cell r="B13" t="str">
            <v>1501</v>
          </cell>
          <cell r="C13">
            <v>20619.7</v>
          </cell>
          <cell r="D13">
            <v>19922.2</v>
          </cell>
        </row>
        <row r="14">
          <cell r="A14" t="str">
            <v>BALNEOSAN SRL</v>
          </cell>
          <cell r="B14" t="str">
            <v>1517</v>
          </cell>
          <cell r="C14">
            <v>49161</v>
          </cell>
          <cell r="D14">
            <v>46287.8</v>
          </cell>
        </row>
        <row r="15">
          <cell r="A15" t="str">
            <v>CMA RECUPERARE "NICOLINA"</v>
          </cell>
          <cell r="B15" t="str">
            <v>1585</v>
          </cell>
          <cell r="C15">
            <v>676000.5</v>
          </cell>
          <cell r="D15">
            <v>644228.3</v>
          </cell>
        </row>
        <row r="16">
          <cell r="A16" t="str">
            <v>FIZIOMEDICA SRL</v>
          </cell>
          <cell r="B16" t="str">
            <v>1664</v>
          </cell>
          <cell r="C16">
            <v>39761.5</v>
          </cell>
          <cell r="D16">
            <v>38483.6</v>
          </cell>
        </row>
        <row r="17">
          <cell r="A17" t="str">
            <v>ANCUTA CODRINA IRENA MIHAELA</v>
          </cell>
          <cell r="B17" t="str">
            <v>1665</v>
          </cell>
          <cell r="C17">
            <v>15460.4</v>
          </cell>
          <cell r="D17">
            <v>14540.7</v>
          </cell>
        </row>
        <row r="18">
          <cell r="A18" t="str">
            <v>ANALDA SRL</v>
          </cell>
          <cell r="B18" t="str">
            <v>1822</v>
          </cell>
          <cell r="C18">
            <v>124150.5</v>
          </cell>
          <cell r="D18">
            <v>119428.9</v>
          </cell>
        </row>
        <row r="19">
          <cell r="A19" t="str">
            <v>Cabinet medical Stefania SRL</v>
          </cell>
          <cell r="B19" t="str">
            <v>1824</v>
          </cell>
          <cell r="C19">
            <v>9921.6</v>
          </cell>
          <cell r="D19">
            <v>9503.5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7"/>
  <sheetViews>
    <sheetView showGridLines="0" zoomScalePageLayoutView="0" workbookViewId="0" topLeftCell="A1">
      <selection activeCell="A37" sqref="A37:IV42"/>
    </sheetView>
  </sheetViews>
  <sheetFormatPr defaultColWidth="9.140625" defaultRowHeight="12.75" outlineLevelRow="1"/>
  <cols>
    <col min="1" max="1" width="3.7109375" style="41" customWidth="1"/>
    <col min="2" max="2" width="40.8515625" style="42" customWidth="1"/>
    <col min="3" max="3" width="13.28125" style="43" customWidth="1"/>
    <col min="4" max="4" width="16.57421875" style="44" customWidth="1"/>
    <col min="5" max="16384" width="9.140625" style="41" customWidth="1"/>
  </cols>
  <sheetData>
    <row r="1" spans="1:4" s="2" customFormat="1" ht="13.5" outlineLevel="1">
      <c r="A1" s="146"/>
      <c r="B1" s="146"/>
      <c r="C1" s="146"/>
      <c r="D1" s="146"/>
    </row>
    <row r="2" spans="1:4" s="2" customFormat="1" ht="27.75" customHeight="1">
      <c r="A2" s="149" t="s">
        <v>15</v>
      </c>
      <c r="B2" s="149"/>
      <c r="C2" s="149"/>
      <c r="D2" s="149"/>
    </row>
    <row r="3" spans="2:4" s="10" customFormat="1" ht="15">
      <c r="B3" s="27"/>
      <c r="C3" s="14"/>
      <c r="D3" s="13"/>
    </row>
    <row r="4" spans="2:4" s="10" customFormat="1" ht="15">
      <c r="B4" s="27"/>
      <c r="C4" s="14"/>
      <c r="D4" s="28" t="s">
        <v>5</v>
      </c>
    </row>
    <row r="5" spans="1:4" s="10" customFormat="1" ht="15.75" thickBot="1">
      <c r="A5" s="11"/>
      <c r="B5" s="147" t="s">
        <v>45</v>
      </c>
      <c r="C5" s="148"/>
      <c r="D5" s="29"/>
    </row>
    <row r="6" spans="1:4" s="30" customFormat="1" ht="39.75" thickBot="1">
      <c r="A6" s="59" t="s">
        <v>0</v>
      </c>
      <c r="B6" s="60" t="s">
        <v>1</v>
      </c>
      <c r="C6" s="61" t="s">
        <v>43</v>
      </c>
      <c r="D6" s="78" t="s">
        <v>2</v>
      </c>
    </row>
    <row r="7" spans="1:4" s="31" customFormat="1" ht="21" thickBot="1">
      <c r="A7" s="63">
        <v>0</v>
      </c>
      <c r="B7" s="64">
        <v>1</v>
      </c>
      <c r="C7" s="65">
        <v>2</v>
      </c>
      <c r="D7" s="79" t="s">
        <v>6</v>
      </c>
    </row>
    <row r="8" spans="1:4" s="22" customFormat="1" ht="12.75">
      <c r="A8" s="7">
        <v>1</v>
      </c>
      <c r="B8" s="73" t="s">
        <v>28</v>
      </c>
      <c r="C8" s="74">
        <f>713.27+5+3.5+13-3.5-13-40</f>
        <v>678.27</v>
      </c>
      <c r="D8" s="23">
        <f aca="true" t="shared" si="0" ref="D8:D28">ROUND(C8/C$30*C$31,2)</f>
        <v>75964.02</v>
      </c>
    </row>
    <row r="9" spans="1:4" s="22" customFormat="1" ht="26.25">
      <c r="A9" s="62">
        <f>A8+1</f>
        <v>2</v>
      </c>
      <c r="B9" s="110" t="s">
        <v>41</v>
      </c>
      <c r="C9" s="89">
        <f>1849.8+325+35+52</f>
        <v>2261.8</v>
      </c>
      <c r="D9" s="80">
        <f>ROUND(C9/C$30*C$31,2)</f>
        <v>253314.18</v>
      </c>
    </row>
    <row r="10" spans="1:4" s="22" customFormat="1" ht="39" customHeight="1">
      <c r="A10" s="62">
        <f aca="true" t="shared" si="1" ref="A10:A29">A9+1</f>
        <v>3</v>
      </c>
      <c r="B10" s="73" t="s">
        <v>40</v>
      </c>
      <c r="C10" s="113">
        <f>627.7+20+15+4+8+5+10+10-53+26.5+30-21</f>
        <v>682.2</v>
      </c>
      <c r="D10" s="23">
        <f>ROUND(C10/C$30*C$31,2)</f>
        <v>76404.16</v>
      </c>
    </row>
    <row r="11" spans="1:4" s="22" customFormat="1" ht="12.75">
      <c r="A11" s="62">
        <f t="shared" si="1"/>
        <v>4</v>
      </c>
      <c r="B11" s="73" t="s">
        <v>20</v>
      </c>
      <c r="C11" s="74">
        <v>192.9</v>
      </c>
      <c r="D11" s="23">
        <f t="shared" si="0"/>
        <v>21604.17</v>
      </c>
    </row>
    <row r="12" spans="1:4" s="22" customFormat="1" ht="12.75">
      <c r="A12" s="62">
        <v>5</v>
      </c>
      <c r="B12" s="73" t="s">
        <v>34</v>
      </c>
      <c r="C12" s="74">
        <v>418</v>
      </c>
      <c r="D12" s="23">
        <f t="shared" si="0"/>
        <v>46814.63</v>
      </c>
    </row>
    <row r="13" spans="1:4" s="22" customFormat="1" ht="12.75">
      <c r="A13" s="62">
        <f t="shared" si="1"/>
        <v>6</v>
      </c>
      <c r="B13" s="75" t="s">
        <v>21</v>
      </c>
      <c r="C13" s="74">
        <v>1439</v>
      </c>
      <c r="D13" s="23">
        <f t="shared" si="0"/>
        <v>161163.28</v>
      </c>
    </row>
    <row r="14" spans="1:4" s="22" customFormat="1" ht="39.75" customHeight="1">
      <c r="A14" s="62">
        <f t="shared" si="1"/>
        <v>7</v>
      </c>
      <c r="B14" s="73" t="s">
        <v>31</v>
      </c>
      <c r="C14" s="74">
        <f>790.4-7-7+7</f>
        <v>783.4</v>
      </c>
      <c r="D14" s="23">
        <f t="shared" si="0"/>
        <v>87738.23</v>
      </c>
    </row>
    <row r="15" spans="1:4" s="22" customFormat="1" ht="26.25">
      <c r="A15" s="62">
        <f t="shared" si="1"/>
        <v>8</v>
      </c>
      <c r="B15" s="90" t="s">
        <v>35</v>
      </c>
      <c r="C15" s="113">
        <f>458+30+64+30</f>
        <v>582</v>
      </c>
      <c r="D15" s="23">
        <f t="shared" si="0"/>
        <v>65182.09</v>
      </c>
    </row>
    <row r="16" spans="1:4" s="22" customFormat="1" ht="12.75">
      <c r="A16" s="62">
        <f t="shared" si="1"/>
        <v>9</v>
      </c>
      <c r="B16" s="73" t="s">
        <v>33</v>
      </c>
      <c r="C16" s="74">
        <f>959+15+29.5+13+7-13+7</f>
        <v>1017.5</v>
      </c>
      <c r="D16" s="23">
        <f t="shared" si="0"/>
        <v>113956.66</v>
      </c>
    </row>
    <row r="17" spans="1:4" s="22" customFormat="1" ht="12.75">
      <c r="A17" s="62">
        <f t="shared" si="1"/>
        <v>10</v>
      </c>
      <c r="B17" s="73" t="s">
        <v>11</v>
      </c>
      <c r="C17" s="74">
        <v>92.33</v>
      </c>
      <c r="D17" s="23">
        <f t="shared" si="0"/>
        <v>10340.66</v>
      </c>
    </row>
    <row r="18" spans="1:4" s="22" customFormat="1" ht="12.75">
      <c r="A18" s="62">
        <f t="shared" si="1"/>
        <v>11</v>
      </c>
      <c r="B18" s="73" t="s">
        <v>36</v>
      </c>
      <c r="C18" s="114">
        <f>513.5+10</f>
        <v>523.5</v>
      </c>
      <c r="D18" s="23">
        <f t="shared" si="0"/>
        <v>58630.28</v>
      </c>
    </row>
    <row r="19" spans="1:4" s="22" customFormat="1" ht="12.75">
      <c r="A19" s="62">
        <f t="shared" si="1"/>
        <v>12</v>
      </c>
      <c r="B19" s="73" t="s">
        <v>30</v>
      </c>
      <c r="C19" s="74">
        <f>558.2-20</f>
        <v>538.2</v>
      </c>
      <c r="D19" s="23">
        <f t="shared" si="0"/>
        <v>60276.64</v>
      </c>
    </row>
    <row r="20" spans="1:4" s="22" customFormat="1" ht="28.5" customHeight="1">
      <c r="A20" s="62">
        <f t="shared" si="1"/>
        <v>13</v>
      </c>
      <c r="B20" s="73" t="s">
        <v>29</v>
      </c>
      <c r="C20" s="113">
        <f>386+210+30</f>
        <v>626</v>
      </c>
      <c r="D20" s="23">
        <f t="shared" si="0"/>
        <v>70109.95</v>
      </c>
    </row>
    <row r="21" spans="1:4" s="22" customFormat="1" ht="12.75">
      <c r="A21" s="62">
        <f t="shared" si="1"/>
        <v>14</v>
      </c>
      <c r="B21" s="91" t="s">
        <v>39</v>
      </c>
      <c r="C21" s="74">
        <f>1003+30-30</f>
        <v>1003</v>
      </c>
      <c r="D21" s="23">
        <f t="shared" si="0"/>
        <v>112332.71</v>
      </c>
    </row>
    <row r="22" spans="1:4" s="22" customFormat="1" ht="12.75">
      <c r="A22" s="62">
        <f t="shared" si="1"/>
        <v>15</v>
      </c>
      <c r="B22" s="76" t="s">
        <v>22</v>
      </c>
      <c r="C22" s="97">
        <v>1270</v>
      </c>
      <c r="D22" s="23">
        <f t="shared" si="0"/>
        <v>142235.84</v>
      </c>
    </row>
    <row r="23" spans="1:4" s="22" customFormat="1" ht="12.75">
      <c r="A23" s="62">
        <f t="shared" si="1"/>
        <v>16</v>
      </c>
      <c r="B23" s="115" t="s">
        <v>44</v>
      </c>
      <c r="C23" s="97">
        <f>258.05+40</f>
        <v>298.05</v>
      </c>
      <c r="D23" s="23">
        <f t="shared" si="0"/>
        <v>33380.62</v>
      </c>
    </row>
    <row r="24" spans="1:4" s="22" customFormat="1" ht="12.75">
      <c r="A24" s="62">
        <f t="shared" si="1"/>
        <v>17</v>
      </c>
      <c r="B24" s="76" t="s">
        <v>23</v>
      </c>
      <c r="C24" s="97">
        <v>284.5</v>
      </c>
      <c r="D24" s="23">
        <f t="shared" si="0"/>
        <v>31863.07</v>
      </c>
    </row>
    <row r="25" spans="1:4" s="22" customFormat="1" ht="16.5" customHeight="1">
      <c r="A25" s="62">
        <f t="shared" si="1"/>
        <v>18</v>
      </c>
      <c r="B25" s="75" t="s">
        <v>24</v>
      </c>
      <c r="C25" s="113">
        <f>517.55+23.57</f>
        <v>541.12</v>
      </c>
      <c r="D25" s="23">
        <f t="shared" si="0"/>
        <v>60603.67</v>
      </c>
    </row>
    <row r="26" spans="1:4" s="22" customFormat="1" ht="49.5" customHeight="1">
      <c r="A26" s="62">
        <f t="shared" si="1"/>
        <v>19</v>
      </c>
      <c r="B26" s="76" t="s">
        <v>25</v>
      </c>
      <c r="C26" s="97">
        <f>499.2+15.1-6.86-1.14-0.09-0.86+2.38+2.22+2.22+1-6+0.51</f>
        <v>507.67999999999995</v>
      </c>
      <c r="D26" s="99">
        <f t="shared" si="0"/>
        <v>56858.5</v>
      </c>
    </row>
    <row r="27" spans="1:4" s="22" customFormat="1" ht="37.5" customHeight="1">
      <c r="A27" s="62">
        <f t="shared" si="1"/>
        <v>20</v>
      </c>
      <c r="B27" s="75" t="s">
        <v>26</v>
      </c>
      <c r="C27" s="74">
        <v>528.05</v>
      </c>
      <c r="D27" s="23">
        <f t="shared" si="0"/>
        <v>59139.87</v>
      </c>
    </row>
    <row r="28" spans="1:4" s="22" customFormat="1" ht="26.25">
      <c r="A28" s="62">
        <f t="shared" si="1"/>
        <v>21</v>
      </c>
      <c r="B28" s="75" t="s">
        <v>27</v>
      </c>
      <c r="C28" s="74">
        <v>122</v>
      </c>
      <c r="D28" s="23">
        <f t="shared" si="0"/>
        <v>13663.6</v>
      </c>
    </row>
    <row r="29" spans="1:4" s="22" customFormat="1" ht="12.75">
      <c r="A29" s="62">
        <f t="shared" si="1"/>
        <v>22</v>
      </c>
      <c r="B29" s="75" t="s">
        <v>42</v>
      </c>
      <c r="C29" s="116">
        <f>182+35+55-15+20+30</f>
        <v>307</v>
      </c>
      <c r="D29" s="23">
        <f>ROUND(C29/C$30*C$31,2)-0.01</f>
        <v>34382.979999999996</v>
      </c>
    </row>
    <row r="30" spans="1:4" s="34" customFormat="1" ht="12.75">
      <c r="A30" s="32"/>
      <c r="B30" s="45" t="s">
        <v>3</v>
      </c>
      <c r="C30" s="71">
        <f>SUM(C8:C29)</f>
        <v>14696.5</v>
      </c>
      <c r="D30" s="71">
        <f>SUM(D8:D29)</f>
        <v>1645959.8100000003</v>
      </c>
    </row>
    <row r="31" spans="1:4" s="34" customFormat="1" ht="12.75">
      <c r="A31" s="32"/>
      <c r="B31" s="46" t="s">
        <v>12</v>
      </c>
      <c r="C31" s="48">
        <f>C32*0.9</f>
        <v>1645959.807</v>
      </c>
      <c r="D31" s="54"/>
    </row>
    <row r="32" spans="1:4" s="34" customFormat="1" ht="13.5" thickBot="1">
      <c r="A32" s="35"/>
      <c r="B32" s="47" t="s">
        <v>9</v>
      </c>
      <c r="C32" s="77">
        <f>1827129.06+1715.17</f>
        <v>1828844.23</v>
      </c>
      <c r="D32" s="81"/>
    </row>
    <row r="33" spans="2:4" s="34" customFormat="1" ht="12.75">
      <c r="B33" s="36"/>
      <c r="C33" s="37"/>
      <c r="D33" s="38"/>
    </row>
    <row r="34" spans="2:4" s="34" customFormat="1" ht="12.75">
      <c r="B34" s="36" t="s">
        <v>4</v>
      </c>
      <c r="C34" s="37">
        <f>ROUND(C31/C30,2)</f>
        <v>112</v>
      </c>
      <c r="D34" s="38"/>
    </row>
    <row r="35" spans="2:4" s="34" customFormat="1" ht="12.75">
      <c r="B35" s="36"/>
      <c r="C35" s="37"/>
      <c r="D35" s="38"/>
    </row>
    <row r="36" spans="2:4" s="34" customFormat="1" ht="12.75">
      <c r="B36" s="39"/>
      <c r="C36" s="40"/>
      <c r="D36" s="39"/>
    </row>
    <row r="37" spans="1:4" ht="15">
      <c r="A37" s="10"/>
      <c r="B37" s="27"/>
      <c r="C37" s="14"/>
      <c r="D37" s="13"/>
    </row>
  </sheetData>
  <sheetProtection/>
  <mergeCells count="3">
    <mergeCell ref="A1:D1"/>
    <mergeCell ref="B5:C5"/>
    <mergeCell ref="A2:D2"/>
  </mergeCells>
  <printOptions horizontalCentered="1" verticalCentered="1"/>
  <pageMargins left="0.446850394" right="0.196850393700787" top="0.22" bottom="0.196850393700787" header="0.17" footer="0.118110236220472"/>
  <pageSetup fitToHeight="1" fitToWidth="1" horizontalDpi="600" verticalDpi="600" orientation="portrait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6"/>
  <sheetViews>
    <sheetView showGridLines="0" zoomScalePageLayoutView="0" workbookViewId="0" topLeftCell="A21">
      <selection activeCell="A37" sqref="A37:IV43"/>
    </sheetView>
  </sheetViews>
  <sheetFormatPr defaultColWidth="9.140625" defaultRowHeight="12.75"/>
  <cols>
    <col min="1" max="1" width="3.7109375" style="41" customWidth="1"/>
    <col min="2" max="2" width="44.8515625" style="41" customWidth="1"/>
    <col min="3" max="3" width="13.7109375" style="41" customWidth="1"/>
    <col min="4" max="4" width="17.00390625" style="41" customWidth="1"/>
    <col min="5" max="5" width="26.421875" style="41" customWidth="1"/>
    <col min="6" max="16384" width="9.140625" style="41" customWidth="1"/>
  </cols>
  <sheetData>
    <row r="1" spans="1:5" s="2" customFormat="1" ht="35.25" customHeight="1">
      <c r="A1" s="149" t="s">
        <v>16</v>
      </c>
      <c r="B1" s="149"/>
      <c r="C1" s="149"/>
      <c r="D1" s="149"/>
      <c r="E1" s="88"/>
    </row>
    <row r="2" spans="1:5" s="10" customFormat="1" ht="15">
      <c r="A2" s="52"/>
      <c r="B2" s="52"/>
      <c r="C2" s="52"/>
      <c r="D2" s="52"/>
      <c r="E2" s="52"/>
    </row>
    <row r="3" spans="4:5" s="10" customFormat="1" ht="15">
      <c r="D3" s="28" t="s">
        <v>14</v>
      </c>
      <c r="E3" s="28"/>
    </row>
    <row r="4" spans="1:5" s="10" customFormat="1" ht="15">
      <c r="A4" s="11"/>
      <c r="B4" s="11"/>
      <c r="D4" s="29"/>
      <c r="E4" s="29"/>
    </row>
    <row r="5" spans="1:5" ht="17.25" thickBot="1">
      <c r="A5" s="50"/>
      <c r="B5" s="147" t="str">
        <f>evaluare!B5</f>
        <v>31.03.2021</v>
      </c>
      <c r="C5" s="148"/>
      <c r="D5" s="50"/>
      <c r="E5" s="50"/>
    </row>
    <row r="6" spans="1:5" s="17" customFormat="1" ht="39">
      <c r="A6" s="24" t="s">
        <v>0</v>
      </c>
      <c r="B6" s="58" t="s">
        <v>1</v>
      </c>
      <c r="C6" s="102" t="s">
        <v>43</v>
      </c>
      <c r="D6" s="25" t="s">
        <v>18</v>
      </c>
      <c r="E6" s="150" t="s">
        <v>37</v>
      </c>
    </row>
    <row r="7" spans="1:5" s="53" customFormat="1" ht="26.25">
      <c r="A7" s="51">
        <v>0</v>
      </c>
      <c r="B7" s="15">
        <v>1</v>
      </c>
      <c r="C7" s="15">
        <v>2</v>
      </c>
      <c r="D7" s="100" t="s">
        <v>17</v>
      </c>
      <c r="E7" s="151"/>
    </row>
    <row r="8" spans="1:5" s="69" customFormat="1" ht="12.75">
      <c r="A8" s="68">
        <v>1</v>
      </c>
      <c r="B8" s="83" t="s">
        <v>28</v>
      </c>
      <c r="C8" s="72">
        <v>30</v>
      </c>
      <c r="D8" s="67">
        <f>ROUND(C8/C$30*C$31,2)</f>
        <v>13063.17</v>
      </c>
      <c r="E8" s="103"/>
    </row>
    <row r="9" spans="1:5" s="69" customFormat="1" ht="12.75">
      <c r="A9" s="68">
        <f>A8+1</f>
        <v>2</v>
      </c>
      <c r="B9" s="83" t="s">
        <v>32</v>
      </c>
      <c r="C9" s="72">
        <v>60</v>
      </c>
      <c r="D9" s="67">
        <f>ROUND(C9/C$30*C$31,2)+0.01</f>
        <v>26126.359999999997</v>
      </c>
      <c r="E9" s="103"/>
    </row>
    <row r="10" spans="1:5" s="69" customFormat="1" ht="31.5" customHeight="1">
      <c r="A10" s="68">
        <f aca="true" t="shared" si="0" ref="A10:A29">A9+1</f>
        <v>3</v>
      </c>
      <c r="B10" s="83" t="s">
        <v>40</v>
      </c>
      <c r="C10" s="72">
        <v>30</v>
      </c>
      <c r="D10" s="67">
        <f>ROUND(C10/C$30*C$31,2)</f>
        <v>13063.17</v>
      </c>
      <c r="E10" s="103"/>
    </row>
    <row r="11" spans="1:5" s="69" customFormat="1" ht="12.75">
      <c r="A11" s="68">
        <f t="shared" si="0"/>
        <v>4</v>
      </c>
      <c r="B11" s="83" t="s">
        <v>20</v>
      </c>
      <c r="C11" s="72">
        <v>0</v>
      </c>
      <c r="D11" s="67">
        <f aca="true" t="shared" si="1" ref="D11:D29">ROUND(C11/C$30*C$31,2)</f>
        <v>0</v>
      </c>
      <c r="E11" s="104"/>
    </row>
    <row r="12" spans="1:5" s="69" customFormat="1" ht="12.75">
      <c r="A12" s="68">
        <v>5</v>
      </c>
      <c r="B12" s="83" t="s">
        <v>34</v>
      </c>
      <c r="C12" s="72">
        <v>0</v>
      </c>
      <c r="D12" s="67">
        <f t="shared" si="1"/>
        <v>0</v>
      </c>
      <c r="E12" s="104"/>
    </row>
    <row r="13" spans="1:5" s="69" customFormat="1" ht="12.75">
      <c r="A13" s="68">
        <f t="shared" si="0"/>
        <v>6</v>
      </c>
      <c r="B13" s="84" t="s">
        <v>21</v>
      </c>
      <c r="C13" s="72">
        <v>30</v>
      </c>
      <c r="D13" s="67">
        <f t="shared" si="1"/>
        <v>13063.17</v>
      </c>
      <c r="E13" s="105"/>
    </row>
    <row r="14" spans="1:5" s="69" customFormat="1" ht="26.25">
      <c r="A14" s="68">
        <f t="shared" si="0"/>
        <v>7</v>
      </c>
      <c r="B14" s="83" t="s">
        <v>31</v>
      </c>
      <c r="C14" s="72">
        <v>30</v>
      </c>
      <c r="D14" s="67">
        <f t="shared" si="1"/>
        <v>13063.17</v>
      </c>
      <c r="E14" s="105"/>
    </row>
    <row r="15" spans="1:5" s="69" customFormat="1" ht="26.25">
      <c r="A15" s="68">
        <f t="shared" si="0"/>
        <v>8</v>
      </c>
      <c r="B15" s="83" t="s">
        <v>35</v>
      </c>
      <c r="C15" s="72">
        <v>30</v>
      </c>
      <c r="D15" s="101">
        <f t="shared" si="1"/>
        <v>13063.17</v>
      </c>
      <c r="E15" s="104"/>
    </row>
    <row r="16" spans="1:5" s="69" customFormat="1" ht="12.75">
      <c r="A16" s="68">
        <f t="shared" si="0"/>
        <v>9</v>
      </c>
      <c r="B16" s="83" t="s">
        <v>33</v>
      </c>
      <c r="C16" s="72">
        <v>30</v>
      </c>
      <c r="D16" s="67">
        <f t="shared" si="1"/>
        <v>13063.17</v>
      </c>
      <c r="E16" s="103"/>
    </row>
    <row r="17" spans="1:5" s="69" customFormat="1" ht="12.75">
      <c r="A17" s="68">
        <f t="shared" si="0"/>
        <v>10</v>
      </c>
      <c r="B17" s="83" t="s">
        <v>11</v>
      </c>
      <c r="C17" s="92">
        <v>0</v>
      </c>
      <c r="D17" s="67">
        <f t="shared" si="1"/>
        <v>0</v>
      </c>
      <c r="E17" s="103"/>
    </row>
    <row r="18" spans="1:5" s="69" customFormat="1" ht="12.75">
      <c r="A18" s="68">
        <f t="shared" si="0"/>
        <v>11</v>
      </c>
      <c r="B18" s="83" t="s">
        <v>36</v>
      </c>
      <c r="C18" s="72">
        <v>0</v>
      </c>
      <c r="D18" s="67">
        <f t="shared" si="1"/>
        <v>0</v>
      </c>
      <c r="E18" s="103"/>
    </row>
    <row r="19" spans="1:5" s="69" customFormat="1" ht="12.75">
      <c r="A19" s="68">
        <f t="shared" si="0"/>
        <v>12</v>
      </c>
      <c r="B19" s="83" t="s">
        <v>30</v>
      </c>
      <c r="C19" s="72">
        <v>0</v>
      </c>
      <c r="D19" s="67">
        <f t="shared" si="1"/>
        <v>0</v>
      </c>
      <c r="E19" s="103"/>
    </row>
    <row r="20" spans="1:5" s="69" customFormat="1" ht="12.75">
      <c r="A20" s="68">
        <f t="shared" si="0"/>
        <v>13</v>
      </c>
      <c r="B20" s="83" t="s">
        <v>29</v>
      </c>
      <c r="C20" s="72">
        <v>30</v>
      </c>
      <c r="D20" s="67">
        <f t="shared" si="1"/>
        <v>13063.17</v>
      </c>
      <c r="E20" s="103"/>
    </row>
    <row r="21" spans="1:5" s="69" customFormat="1" ht="12.75">
      <c r="A21" s="68">
        <f t="shared" si="0"/>
        <v>14</v>
      </c>
      <c r="B21" s="90" t="s">
        <v>39</v>
      </c>
      <c r="C21" s="98">
        <v>60</v>
      </c>
      <c r="D21" s="6">
        <f>ROUND(C21/C$30*C$31,2)+0.01</f>
        <v>26126.359999999997</v>
      </c>
      <c r="E21" s="106"/>
    </row>
    <row r="22" spans="1:5" s="69" customFormat="1" ht="12.75">
      <c r="A22" s="68">
        <f t="shared" si="0"/>
        <v>15</v>
      </c>
      <c r="B22" s="85" t="s">
        <v>22</v>
      </c>
      <c r="C22" s="98">
        <v>30</v>
      </c>
      <c r="D22" s="67">
        <f t="shared" si="1"/>
        <v>13063.17</v>
      </c>
      <c r="E22" s="103"/>
    </row>
    <row r="23" spans="1:5" s="69" customFormat="1" ht="12.75">
      <c r="A23" s="68">
        <f t="shared" si="0"/>
        <v>16</v>
      </c>
      <c r="B23" s="85" t="s">
        <v>44</v>
      </c>
      <c r="C23" s="98">
        <v>30</v>
      </c>
      <c r="D23" s="67">
        <f t="shared" si="1"/>
        <v>13063.17</v>
      </c>
      <c r="E23" s="103"/>
    </row>
    <row r="24" spans="1:5" s="69" customFormat="1" ht="12.75">
      <c r="A24" s="68">
        <f t="shared" si="0"/>
        <v>17</v>
      </c>
      <c r="B24" s="85" t="s">
        <v>23</v>
      </c>
      <c r="C24" s="98">
        <v>0</v>
      </c>
      <c r="D24" s="67">
        <f t="shared" si="1"/>
        <v>0</v>
      </c>
      <c r="E24" s="103"/>
    </row>
    <row r="25" spans="1:5" s="69" customFormat="1" ht="12.75">
      <c r="A25" s="68">
        <f t="shared" si="0"/>
        <v>18</v>
      </c>
      <c r="B25" s="84" t="s">
        <v>24</v>
      </c>
      <c r="C25" s="72">
        <v>0</v>
      </c>
      <c r="D25" s="67">
        <f t="shared" si="1"/>
        <v>0</v>
      </c>
      <c r="E25" s="103"/>
    </row>
    <row r="26" spans="1:5" s="69" customFormat="1" ht="26.25">
      <c r="A26" s="68">
        <f t="shared" si="0"/>
        <v>19</v>
      </c>
      <c r="B26" s="85" t="s">
        <v>25</v>
      </c>
      <c r="C26" s="72">
        <v>0</v>
      </c>
      <c r="D26" s="67">
        <f t="shared" si="1"/>
        <v>0</v>
      </c>
      <c r="E26" s="103"/>
    </row>
    <row r="27" spans="1:5" s="69" customFormat="1" ht="26.25">
      <c r="A27" s="68">
        <f t="shared" si="0"/>
        <v>20</v>
      </c>
      <c r="B27" s="84" t="s">
        <v>26</v>
      </c>
      <c r="C27" s="72">
        <v>30</v>
      </c>
      <c r="D27" s="67">
        <f t="shared" si="1"/>
        <v>13063.17</v>
      </c>
      <c r="E27" s="103"/>
    </row>
    <row r="28" spans="1:5" s="69" customFormat="1" ht="12.75">
      <c r="A28" s="68">
        <f t="shared" si="0"/>
        <v>21</v>
      </c>
      <c r="B28" s="84" t="s">
        <v>27</v>
      </c>
      <c r="C28" s="72">
        <v>0</v>
      </c>
      <c r="D28" s="67">
        <f t="shared" si="1"/>
        <v>0</v>
      </c>
      <c r="E28" s="103"/>
    </row>
    <row r="29" spans="1:5" s="69" customFormat="1" ht="12.75">
      <c r="A29" s="68">
        <f t="shared" si="0"/>
        <v>22</v>
      </c>
      <c r="B29" s="111" t="s">
        <v>42</v>
      </c>
      <c r="C29" s="72">
        <v>0</v>
      </c>
      <c r="D29" s="67">
        <f t="shared" si="1"/>
        <v>0</v>
      </c>
      <c r="E29" s="103"/>
    </row>
    <row r="30" spans="1:5" s="69" customFormat="1" ht="12.75">
      <c r="A30" s="68"/>
      <c r="B30" s="86" t="s">
        <v>3</v>
      </c>
      <c r="C30" s="70">
        <f>SUM(C8:C29)</f>
        <v>420</v>
      </c>
      <c r="D30" s="5">
        <f>SUM(D8:D29)</f>
        <v>182884.42</v>
      </c>
      <c r="E30" s="107"/>
    </row>
    <row r="31" spans="1:5" s="34" customFormat="1" ht="12.75">
      <c r="A31" s="32"/>
      <c r="B31" s="87" t="s">
        <v>8</v>
      </c>
      <c r="C31" s="33">
        <f>ROUND(evaluare!C32*0.1,2)</f>
        <v>182884.42</v>
      </c>
      <c r="D31" s="33"/>
      <c r="E31" s="108"/>
    </row>
    <row r="32" spans="1:5" s="34" customFormat="1" ht="13.5" thickBot="1">
      <c r="A32" s="35"/>
      <c r="B32" s="55"/>
      <c r="C32" s="56"/>
      <c r="D32" s="56"/>
      <c r="E32" s="109"/>
    </row>
    <row r="33" spans="2:5" s="34" customFormat="1" ht="12.75">
      <c r="B33" s="57"/>
      <c r="C33" s="57"/>
      <c r="D33" s="57"/>
      <c r="E33" s="57"/>
    </row>
    <row r="34" spans="2:5" s="34" customFormat="1" ht="12.75">
      <c r="B34" s="36" t="s">
        <v>4</v>
      </c>
      <c r="C34" s="37">
        <f>ROUND(C31/C30,2)</f>
        <v>435.44</v>
      </c>
      <c r="D34" s="38"/>
      <c r="E34" s="38"/>
    </row>
    <row r="35" spans="2:5" s="34" customFormat="1" ht="12.75">
      <c r="B35" s="57"/>
      <c r="C35" s="38"/>
      <c r="D35" s="38"/>
      <c r="E35" s="38"/>
    </row>
    <row r="36" spans="2:5" s="34" customFormat="1" ht="12.75">
      <c r="B36" s="39"/>
      <c r="C36" s="39"/>
      <c r="D36" s="39"/>
      <c r="E36" s="39"/>
    </row>
  </sheetData>
  <sheetProtection/>
  <mergeCells count="3">
    <mergeCell ref="E6:E7"/>
    <mergeCell ref="A1:D1"/>
    <mergeCell ref="B5:C5"/>
  </mergeCells>
  <printOptions horizontalCentered="1" verticalCentered="1"/>
  <pageMargins left="0.56" right="0.15748031496063" top="0.393700787401575" bottom="0.393700787401575" header="0.17" footer="0.31496062992126"/>
  <pageSetup fitToHeight="1" fitToWidth="1" horizontalDpi="600" verticalDpi="6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3"/>
  <sheetViews>
    <sheetView showGridLines="0" tabSelected="1" zoomScaleSheetLayoutView="100" zoomScalePageLayoutView="0" workbookViewId="0" topLeftCell="A1">
      <selection activeCell="A34" sqref="A34:IV36"/>
    </sheetView>
  </sheetViews>
  <sheetFormatPr defaultColWidth="9.140625" defaultRowHeight="12.75"/>
  <cols>
    <col min="1" max="1" width="4.00390625" style="2" customWidth="1"/>
    <col min="2" max="2" width="50.8515625" style="2" customWidth="1"/>
    <col min="3" max="3" width="17.140625" style="9" customWidth="1"/>
    <col min="4" max="4" width="16.8515625" style="8" customWidth="1"/>
    <col min="5" max="5" width="15.140625" style="8" customWidth="1"/>
    <col min="6" max="6" width="10.8515625" style="2" customWidth="1"/>
    <col min="7" max="7" width="11.421875" style="2" customWidth="1"/>
    <col min="8" max="16384" width="9.140625" style="2" customWidth="1"/>
  </cols>
  <sheetData>
    <row r="1" spans="3:5" ht="15" customHeight="1">
      <c r="C1" s="49"/>
      <c r="D1" s="2"/>
      <c r="E1" s="2"/>
    </row>
    <row r="2" spans="1:5" ht="30" customHeight="1">
      <c r="A2" s="152" t="s">
        <v>46</v>
      </c>
      <c r="B2" s="152"/>
      <c r="C2" s="152"/>
      <c r="D2" s="152"/>
      <c r="E2" s="152"/>
    </row>
    <row r="3" spans="1:5" s="10" customFormat="1" ht="15" customHeight="1">
      <c r="A3" s="11"/>
      <c r="B3" s="11"/>
      <c r="C3" s="12"/>
      <c r="D3" s="13"/>
      <c r="E3" s="14" t="s">
        <v>19</v>
      </c>
    </row>
    <row r="4" spans="1:5" s="10" customFormat="1" ht="15" customHeight="1">
      <c r="A4" s="11"/>
      <c r="B4" s="147"/>
      <c r="C4" s="148"/>
      <c r="D4" s="13"/>
      <c r="E4" s="13"/>
    </row>
    <row r="5" spans="1:5" ht="15" customHeight="1" thickBot="1">
      <c r="A5" s="3"/>
      <c r="B5" s="147" t="str">
        <f>evaluare!B5</f>
        <v>31.03.2021</v>
      </c>
      <c r="C5" s="148"/>
      <c r="D5" s="4"/>
      <c r="E5" s="4"/>
    </row>
    <row r="6" spans="1:7" s="26" customFormat="1" ht="59.25" customHeight="1" thickBot="1">
      <c r="A6" s="59" t="s">
        <v>0</v>
      </c>
      <c r="B6" s="122" t="s">
        <v>1</v>
      </c>
      <c r="C6" s="123" t="s">
        <v>3</v>
      </c>
      <c r="D6" s="124" t="s">
        <v>13</v>
      </c>
      <c r="E6" s="125" t="s">
        <v>10</v>
      </c>
      <c r="F6" s="117" t="s">
        <v>47</v>
      </c>
      <c r="G6" s="118" t="s">
        <v>48</v>
      </c>
    </row>
    <row r="7" spans="1:7" s="82" customFormat="1" ht="12" thickBot="1">
      <c r="A7" s="126">
        <v>0</v>
      </c>
      <c r="B7" s="127">
        <v>1</v>
      </c>
      <c r="C7" s="128">
        <v>2</v>
      </c>
      <c r="D7" s="129">
        <v>3</v>
      </c>
      <c r="E7" s="130">
        <v>4</v>
      </c>
      <c r="F7" s="119" t="s">
        <v>49</v>
      </c>
      <c r="G7" s="120" t="s">
        <v>50</v>
      </c>
    </row>
    <row r="8" spans="1:7" s="16" customFormat="1" ht="12.75">
      <c r="A8" s="93">
        <v>1</v>
      </c>
      <c r="B8" s="94" t="s">
        <v>38</v>
      </c>
      <c r="C8" s="95">
        <f>SUM(D8:E8)</f>
        <v>89027.19</v>
      </c>
      <c r="D8" s="96">
        <f>evaluare!D8</f>
        <v>75964.02</v>
      </c>
      <c r="E8" s="121">
        <f>disp!D8</f>
        <v>13063.17</v>
      </c>
      <c r="F8" s="140">
        <f>ROUND(C8/2,2)</f>
        <v>44513.6</v>
      </c>
      <c r="G8" s="80">
        <f>C8-F8</f>
        <v>44513.590000000004</v>
      </c>
    </row>
    <row r="9" spans="1:7" s="16" customFormat="1" ht="12.75">
      <c r="A9" s="7">
        <f>A8+1</f>
        <v>2</v>
      </c>
      <c r="B9" s="110" t="s">
        <v>41</v>
      </c>
      <c r="C9" s="95">
        <f aca="true" t="shared" si="0" ref="C9:C29">SUM(D9:E9)</f>
        <v>279440.54</v>
      </c>
      <c r="D9" s="96">
        <f>evaluare!D9</f>
        <v>253314.18</v>
      </c>
      <c r="E9" s="121">
        <f>disp!D9</f>
        <v>26126.359999999997</v>
      </c>
      <c r="F9" s="141">
        <f aca="true" t="shared" si="1" ref="F9:F29">ROUND(C9/2,2)</f>
        <v>139720.27</v>
      </c>
      <c r="G9" s="23">
        <f aca="true" t="shared" si="2" ref="G9:G29">C9-F9</f>
        <v>139720.27</v>
      </c>
    </row>
    <row r="10" spans="1:7" s="16" customFormat="1" ht="26.25">
      <c r="A10" s="7">
        <f aca="true" t="shared" si="3" ref="A10:A29">A9+1</f>
        <v>3</v>
      </c>
      <c r="B10" s="1" t="s">
        <v>40</v>
      </c>
      <c r="C10" s="95">
        <f t="shared" si="0"/>
        <v>89467.33</v>
      </c>
      <c r="D10" s="96">
        <f>evaluare!D10</f>
        <v>76404.16</v>
      </c>
      <c r="E10" s="121">
        <f>disp!D10</f>
        <v>13063.17</v>
      </c>
      <c r="F10" s="141">
        <f t="shared" si="1"/>
        <v>44733.67</v>
      </c>
      <c r="G10" s="23">
        <f t="shared" si="2"/>
        <v>44733.66</v>
      </c>
    </row>
    <row r="11" spans="1:7" s="66" customFormat="1" ht="12.75">
      <c r="A11" s="7">
        <f t="shared" si="3"/>
        <v>4</v>
      </c>
      <c r="B11" s="1" t="s">
        <v>20</v>
      </c>
      <c r="C11" s="95">
        <f t="shared" si="0"/>
        <v>21604.17</v>
      </c>
      <c r="D11" s="96">
        <f>evaluare!D11</f>
        <v>21604.17</v>
      </c>
      <c r="E11" s="121">
        <f>disp!D11</f>
        <v>0</v>
      </c>
      <c r="F11" s="141">
        <f t="shared" si="1"/>
        <v>10802.09</v>
      </c>
      <c r="G11" s="23">
        <f t="shared" si="2"/>
        <v>10802.079999999998</v>
      </c>
    </row>
    <row r="12" spans="1:7" s="16" customFormat="1" ht="12.75">
      <c r="A12" s="7">
        <v>5</v>
      </c>
      <c r="B12" s="73" t="s">
        <v>34</v>
      </c>
      <c r="C12" s="95">
        <f t="shared" si="0"/>
        <v>46814.63</v>
      </c>
      <c r="D12" s="96">
        <f>evaluare!D12</f>
        <v>46814.63</v>
      </c>
      <c r="E12" s="121">
        <f>disp!D12</f>
        <v>0</v>
      </c>
      <c r="F12" s="141">
        <f t="shared" si="1"/>
        <v>23407.32</v>
      </c>
      <c r="G12" s="23">
        <f t="shared" si="2"/>
        <v>23407.309999999998</v>
      </c>
    </row>
    <row r="13" spans="1:7" s="16" customFormat="1" ht="12.75">
      <c r="A13" s="7">
        <f t="shared" si="3"/>
        <v>6</v>
      </c>
      <c r="B13" s="111" t="s">
        <v>21</v>
      </c>
      <c r="C13" s="95">
        <f t="shared" si="0"/>
        <v>174226.45</v>
      </c>
      <c r="D13" s="96">
        <f>evaluare!D13</f>
        <v>161163.28</v>
      </c>
      <c r="E13" s="121">
        <f>disp!D13</f>
        <v>13063.17</v>
      </c>
      <c r="F13" s="141">
        <f t="shared" si="1"/>
        <v>87113.23</v>
      </c>
      <c r="G13" s="23">
        <f t="shared" si="2"/>
        <v>87113.22000000002</v>
      </c>
    </row>
    <row r="14" spans="1:7" s="16" customFormat="1" ht="26.25">
      <c r="A14" s="7">
        <f t="shared" si="3"/>
        <v>7</v>
      </c>
      <c r="B14" s="73" t="s">
        <v>31</v>
      </c>
      <c r="C14" s="95">
        <f t="shared" si="0"/>
        <v>100801.4</v>
      </c>
      <c r="D14" s="96">
        <f>evaluare!D14</f>
        <v>87738.23</v>
      </c>
      <c r="E14" s="121">
        <f>disp!D14</f>
        <v>13063.17</v>
      </c>
      <c r="F14" s="141">
        <f t="shared" si="1"/>
        <v>50400.7</v>
      </c>
      <c r="G14" s="23">
        <f t="shared" si="2"/>
        <v>50400.7</v>
      </c>
    </row>
    <row r="15" spans="1:7" s="66" customFormat="1" ht="12.75">
      <c r="A15" s="7">
        <f t="shared" si="3"/>
        <v>8</v>
      </c>
      <c r="B15" s="1" t="s">
        <v>35</v>
      </c>
      <c r="C15" s="95">
        <f t="shared" si="0"/>
        <v>78245.26</v>
      </c>
      <c r="D15" s="96">
        <f>evaluare!D15</f>
        <v>65182.09</v>
      </c>
      <c r="E15" s="121">
        <f>disp!D15</f>
        <v>13063.17</v>
      </c>
      <c r="F15" s="141">
        <f t="shared" si="1"/>
        <v>39122.63</v>
      </c>
      <c r="G15" s="23">
        <f t="shared" si="2"/>
        <v>39122.63</v>
      </c>
    </row>
    <row r="16" spans="1:7" s="66" customFormat="1" ht="12.75">
      <c r="A16" s="7">
        <f t="shared" si="3"/>
        <v>9</v>
      </c>
      <c r="B16" s="73" t="s">
        <v>33</v>
      </c>
      <c r="C16" s="95">
        <f t="shared" si="0"/>
        <v>127019.83</v>
      </c>
      <c r="D16" s="96">
        <f>evaluare!D16</f>
        <v>113956.66</v>
      </c>
      <c r="E16" s="121">
        <f>disp!D16</f>
        <v>13063.17</v>
      </c>
      <c r="F16" s="141">
        <f t="shared" si="1"/>
        <v>63509.92</v>
      </c>
      <c r="G16" s="23">
        <f t="shared" si="2"/>
        <v>63509.91</v>
      </c>
    </row>
    <row r="17" spans="1:7" s="16" customFormat="1" ht="12.75">
      <c r="A17" s="7">
        <f t="shared" si="3"/>
        <v>10</v>
      </c>
      <c r="B17" s="1" t="s">
        <v>11</v>
      </c>
      <c r="C17" s="95">
        <f t="shared" si="0"/>
        <v>10340.66</v>
      </c>
      <c r="D17" s="96">
        <f>evaluare!D17</f>
        <v>10340.66</v>
      </c>
      <c r="E17" s="121">
        <f>disp!D17</f>
        <v>0</v>
      </c>
      <c r="F17" s="141">
        <f t="shared" si="1"/>
        <v>5170.33</v>
      </c>
      <c r="G17" s="23">
        <f t="shared" si="2"/>
        <v>5170.33</v>
      </c>
    </row>
    <row r="18" spans="1:7" s="16" customFormat="1" ht="12.75">
      <c r="A18" s="7">
        <f t="shared" si="3"/>
        <v>11</v>
      </c>
      <c r="B18" s="73" t="s">
        <v>36</v>
      </c>
      <c r="C18" s="95">
        <f t="shared" si="0"/>
        <v>58630.28</v>
      </c>
      <c r="D18" s="96">
        <f>evaluare!D18</f>
        <v>58630.28</v>
      </c>
      <c r="E18" s="121">
        <f>disp!D18</f>
        <v>0</v>
      </c>
      <c r="F18" s="141">
        <f t="shared" si="1"/>
        <v>29315.14</v>
      </c>
      <c r="G18" s="23">
        <f t="shared" si="2"/>
        <v>29315.14</v>
      </c>
    </row>
    <row r="19" spans="1:7" s="16" customFormat="1" ht="12.75">
      <c r="A19" s="7">
        <f t="shared" si="3"/>
        <v>12</v>
      </c>
      <c r="B19" s="1" t="s">
        <v>30</v>
      </c>
      <c r="C19" s="95">
        <f t="shared" si="0"/>
        <v>60276.64</v>
      </c>
      <c r="D19" s="96">
        <f>evaluare!D19</f>
        <v>60276.64</v>
      </c>
      <c r="E19" s="121">
        <f>disp!D19</f>
        <v>0</v>
      </c>
      <c r="F19" s="141">
        <f t="shared" si="1"/>
        <v>30138.32</v>
      </c>
      <c r="G19" s="23">
        <f t="shared" si="2"/>
        <v>30138.32</v>
      </c>
    </row>
    <row r="20" spans="1:7" s="66" customFormat="1" ht="12.75">
      <c r="A20" s="7">
        <f t="shared" si="3"/>
        <v>13</v>
      </c>
      <c r="B20" s="1" t="s">
        <v>29</v>
      </c>
      <c r="C20" s="95">
        <f t="shared" si="0"/>
        <v>83173.12</v>
      </c>
      <c r="D20" s="96">
        <f>evaluare!D20</f>
        <v>70109.95</v>
      </c>
      <c r="E20" s="121">
        <f>disp!D20</f>
        <v>13063.17</v>
      </c>
      <c r="F20" s="141">
        <f t="shared" si="1"/>
        <v>41586.56</v>
      </c>
      <c r="G20" s="23">
        <f t="shared" si="2"/>
        <v>41586.56</v>
      </c>
    </row>
    <row r="21" spans="1:7" s="66" customFormat="1" ht="12.75">
      <c r="A21" s="7">
        <f t="shared" si="3"/>
        <v>14</v>
      </c>
      <c r="B21" s="91" t="s">
        <v>39</v>
      </c>
      <c r="C21" s="95">
        <f t="shared" si="0"/>
        <v>138459.07</v>
      </c>
      <c r="D21" s="96">
        <f>evaluare!D21</f>
        <v>112332.71</v>
      </c>
      <c r="E21" s="121">
        <f>disp!D21</f>
        <v>26126.359999999997</v>
      </c>
      <c r="F21" s="141">
        <f t="shared" si="1"/>
        <v>69229.54</v>
      </c>
      <c r="G21" s="23">
        <f t="shared" si="2"/>
        <v>69229.53000000001</v>
      </c>
    </row>
    <row r="22" spans="1:7" s="16" customFormat="1" ht="12.75">
      <c r="A22" s="7">
        <f t="shared" si="3"/>
        <v>15</v>
      </c>
      <c r="B22" s="112" t="s">
        <v>22</v>
      </c>
      <c r="C22" s="95">
        <f t="shared" si="0"/>
        <v>155299.01</v>
      </c>
      <c r="D22" s="96">
        <f>evaluare!D22</f>
        <v>142235.84</v>
      </c>
      <c r="E22" s="121">
        <f>disp!D22</f>
        <v>13063.17</v>
      </c>
      <c r="F22" s="141">
        <f t="shared" si="1"/>
        <v>77649.51</v>
      </c>
      <c r="G22" s="23">
        <f t="shared" si="2"/>
        <v>77649.50000000001</v>
      </c>
    </row>
    <row r="23" spans="1:7" s="16" customFormat="1" ht="12.75">
      <c r="A23" s="7">
        <f t="shared" si="3"/>
        <v>16</v>
      </c>
      <c r="B23" s="85" t="s">
        <v>44</v>
      </c>
      <c r="C23" s="95">
        <f>SUM(D23:E23)</f>
        <v>46443.79</v>
      </c>
      <c r="D23" s="96">
        <f>evaluare!D23</f>
        <v>33380.62</v>
      </c>
      <c r="E23" s="121">
        <f>disp!D23</f>
        <v>13063.17</v>
      </c>
      <c r="F23" s="141">
        <f t="shared" si="1"/>
        <v>23221.9</v>
      </c>
      <c r="G23" s="23">
        <f t="shared" si="2"/>
        <v>23221.89</v>
      </c>
    </row>
    <row r="24" spans="1:7" s="16" customFormat="1" ht="12.75">
      <c r="A24" s="7">
        <f t="shared" si="3"/>
        <v>17</v>
      </c>
      <c r="B24" s="112" t="s">
        <v>23</v>
      </c>
      <c r="C24" s="95">
        <f t="shared" si="0"/>
        <v>31863.07</v>
      </c>
      <c r="D24" s="96">
        <f>evaluare!D24</f>
        <v>31863.07</v>
      </c>
      <c r="E24" s="121">
        <f>disp!D24</f>
        <v>0</v>
      </c>
      <c r="F24" s="141">
        <f t="shared" si="1"/>
        <v>15931.54</v>
      </c>
      <c r="G24" s="23">
        <f t="shared" si="2"/>
        <v>15931.529999999999</v>
      </c>
    </row>
    <row r="25" spans="1:7" s="16" customFormat="1" ht="12.75">
      <c r="A25" s="7">
        <f t="shared" si="3"/>
        <v>18</v>
      </c>
      <c r="B25" s="111" t="s">
        <v>24</v>
      </c>
      <c r="C25" s="95">
        <f t="shared" si="0"/>
        <v>60603.67</v>
      </c>
      <c r="D25" s="96">
        <f>evaluare!D25</f>
        <v>60603.67</v>
      </c>
      <c r="E25" s="121">
        <f>disp!D25</f>
        <v>0</v>
      </c>
      <c r="F25" s="141">
        <f t="shared" si="1"/>
        <v>30301.84</v>
      </c>
      <c r="G25" s="23">
        <f t="shared" si="2"/>
        <v>30301.829999999998</v>
      </c>
    </row>
    <row r="26" spans="1:7" s="16" customFormat="1" ht="26.25">
      <c r="A26" s="7">
        <f t="shared" si="3"/>
        <v>19</v>
      </c>
      <c r="B26" s="112" t="s">
        <v>25</v>
      </c>
      <c r="C26" s="95">
        <f t="shared" si="0"/>
        <v>56858.5</v>
      </c>
      <c r="D26" s="96">
        <f>evaluare!D26</f>
        <v>56858.5</v>
      </c>
      <c r="E26" s="121">
        <f>disp!D26</f>
        <v>0</v>
      </c>
      <c r="F26" s="141">
        <f t="shared" si="1"/>
        <v>28429.25</v>
      </c>
      <c r="G26" s="23">
        <f t="shared" si="2"/>
        <v>28429.25</v>
      </c>
    </row>
    <row r="27" spans="1:7" s="16" customFormat="1" ht="26.25">
      <c r="A27" s="7">
        <f t="shared" si="3"/>
        <v>20</v>
      </c>
      <c r="B27" s="111" t="s">
        <v>26</v>
      </c>
      <c r="C27" s="95">
        <f t="shared" si="0"/>
        <v>72203.04000000001</v>
      </c>
      <c r="D27" s="96">
        <f>evaluare!D27</f>
        <v>59139.87</v>
      </c>
      <c r="E27" s="121">
        <f>disp!D27</f>
        <v>13063.17</v>
      </c>
      <c r="F27" s="141">
        <f t="shared" si="1"/>
        <v>36101.52</v>
      </c>
      <c r="G27" s="23">
        <f t="shared" si="2"/>
        <v>36101.52000000001</v>
      </c>
    </row>
    <row r="28" spans="1:7" s="17" customFormat="1" ht="12.75">
      <c r="A28" s="7">
        <f t="shared" si="3"/>
        <v>21</v>
      </c>
      <c r="B28" s="111" t="s">
        <v>27</v>
      </c>
      <c r="C28" s="95">
        <f t="shared" si="0"/>
        <v>13663.6</v>
      </c>
      <c r="D28" s="96">
        <f>evaluare!D28</f>
        <v>13663.6</v>
      </c>
      <c r="E28" s="121">
        <f>disp!D28</f>
        <v>0</v>
      </c>
      <c r="F28" s="74">
        <f t="shared" si="1"/>
        <v>6831.8</v>
      </c>
      <c r="G28" s="99">
        <f t="shared" si="2"/>
        <v>6831.8</v>
      </c>
    </row>
    <row r="29" spans="1:7" s="17" customFormat="1" ht="13.5" thickBot="1">
      <c r="A29" s="131">
        <f t="shared" si="3"/>
        <v>22</v>
      </c>
      <c r="B29" s="132" t="s">
        <v>42</v>
      </c>
      <c r="C29" s="133">
        <f t="shared" si="0"/>
        <v>34382.979999999996</v>
      </c>
      <c r="D29" s="134">
        <f>evaluare!D29</f>
        <v>34382.979999999996</v>
      </c>
      <c r="E29" s="135">
        <f>disp!D29</f>
        <v>0</v>
      </c>
      <c r="F29" s="144">
        <f t="shared" si="1"/>
        <v>17191.49</v>
      </c>
      <c r="G29" s="145">
        <f t="shared" si="2"/>
        <v>17191.489999999994</v>
      </c>
    </row>
    <row r="30" spans="1:7" s="16" customFormat="1" ht="20.25" customHeight="1" thickBot="1">
      <c r="A30" s="136"/>
      <c r="B30" s="137" t="s">
        <v>3</v>
      </c>
      <c r="C30" s="138">
        <f>SUM(C8:C29)</f>
        <v>1828844.2300000002</v>
      </c>
      <c r="D30" s="138">
        <f>SUM(D8:D29)</f>
        <v>1645959.8100000003</v>
      </c>
      <c r="E30" s="139">
        <f>SUM(E8:E29)</f>
        <v>182884.42</v>
      </c>
      <c r="F30" s="142">
        <f>SUM(F8:F29)</f>
        <v>914422.1699999999</v>
      </c>
      <c r="G30" s="143">
        <f>SUM(G8:G29)</f>
        <v>914422.06</v>
      </c>
    </row>
    <row r="31" spans="3:5" s="16" customFormat="1" ht="12.75">
      <c r="C31" s="18"/>
      <c r="D31" s="19"/>
      <c r="E31" s="19"/>
    </row>
    <row r="32" spans="2:5" s="17" customFormat="1" ht="12.75">
      <c r="B32" s="17" t="s">
        <v>7</v>
      </c>
      <c r="C32" s="20"/>
      <c r="D32" s="21">
        <f>evaluare!C34</f>
        <v>112</v>
      </c>
      <c r="E32" s="21">
        <f>disp!C34</f>
        <v>435.44</v>
      </c>
    </row>
    <row r="33" spans="3:5" s="16" customFormat="1" ht="12.75">
      <c r="C33" s="18"/>
      <c r="D33" s="19"/>
      <c r="E33" s="19"/>
    </row>
  </sheetData>
  <sheetProtection/>
  <mergeCells count="3">
    <mergeCell ref="A2:E2"/>
    <mergeCell ref="B5:C5"/>
    <mergeCell ref="B4:C4"/>
  </mergeCells>
  <printOptions horizontalCentered="1" verticalCentered="1"/>
  <pageMargins left="0" right="0" top="0.196850393700787" bottom="0" header="0.31496062992126" footer="0"/>
  <pageSetup horizontalDpi="600" verticalDpi="600" orientation="portrait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Lidia Cotutiu</dc:creator>
  <cp:keywords/>
  <dc:description/>
  <cp:lastModifiedBy>irina.gherghel</cp:lastModifiedBy>
  <cp:lastPrinted>2021-04-01T11:44:03Z</cp:lastPrinted>
  <dcterms:created xsi:type="dcterms:W3CDTF">2003-02-20T14:27:52Z</dcterms:created>
  <dcterms:modified xsi:type="dcterms:W3CDTF">2021-04-02T08:13:19Z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1224956154</vt:i4>
  </property>
  <property fmtid="{D5CDD505-2E9C-101B-9397-08002B2CF9AE}" pid="3" name="_EmailSubject">
    <vt:lpwstr>ultima varianta </vt:lpwstr>
  </property>
  <property fmtid="{D5CDD505-2E9C-101B-9397-08002B2CF9AE}" pid="4" name="_AuthorEmail">
    <vt:lpwstr>radut@hih.ro</vt:lpwstr>
  </property>
  <property fmtid="{D5CDD505-2E9C-101B-9397-08002B2CF9AE}" pid="5" name="_AuthorEmailDisplayName">
    <vt:lpwstr>radut</vt:lpwstr>
  </property>
  <property fmtid="{D5CDD505-2E9C-101B-9397-08002B2CF9AE}" pid="6" name="_PreviousAdHocReviewCycleID">
    <vt:i4>1507346432</vt:i4>
  </property>
  <property fmtid="{D5CDD505-2E9C-101B-9397-08002B2CF9AE}" pid="7" name="_ReviewingToolsShownOnce">
    <vt:lpwstr/>
  </property>
</Properties>
</file>