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'disp'!$A$1:$D$45</definedName>
    <definedName name="_xlnm.Print_Area" localSheetId="0">'evaluare'!$A$1:$D$45</definedName>
    <definedName name="_xlnm.Print_Area" localSheetId="2">'TOTAL'!$A$1:$E$32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<sst xmlns="http://schemas.openxmlformats.org/spreadsheetml/2006/main" count="109" uniqueCount="52">
  <si>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</si>
  <si>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</si>
  <si>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</si>
  <si>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</si>
  <si>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</si>
  <si>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</si>
  <si>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</si>
  <si>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</si>
  <si>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</si>
  <si>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</si>
  <si>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</si>
  <si>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</si>
  <si>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</si>
  <si>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</si>
  <si>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</si>
  <si>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>PRESEDINTE DIRECTOR GENERAL</t>
  </si>
  <si>
    <t xml:space="preserve"> Fond evaluare(90%)</t>
  </si>
  <si>
    <t>evaluare 90%</t>
  </si>
  <si>
    <t>DIRECTOR EXECUTIV DIRECTIA RELATII CONTRACTUALE</t>
  </si>
  <si>
    <t>ANEXA NR.   3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</si>
  <si>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</si>
  <si>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</si>
  <si>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</si>
  <si>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</si>
  <si>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ANEXA NR. 1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</si>
  <si>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</si>
  <si>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</si>
  <si>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</si>
  <si>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</si>
  <si>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</si>
  <si>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</si>
  <si>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</si>
  <si>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</si>
  <si>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</si>
  <si>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</si>
  <si>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</si>
  <si>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Radu Gheorghe ȚIBICHI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</si>
  <si>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</si>
  <si>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</si>
  <si>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</si>
  <si>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</si>
  <si>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</si>
  <si>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</si>
  <si>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AFFIDEA ROMANIA (fost EUROMEDIC ROMANIA SRL)</t>
  </si>
  <si>
    <t>SC SCAN EXPERT - 2 pct.de lucru</t>
  </si>
  <si>
    <t>ARHIMED RADIOLOGY SRL (din 23.05.2019 -fost C.D.R.I. NICOLINA)</t>
  </si>
  <si>
    <t>ARCADIA MEDICAL CENTER SRL - 3 pct.de lucru</t>
  </si>
  <si>
    <t>VICTORIA IMAGISTIC SRL</t>
  </si>
  <si>
    <t>puncte 2020</t>
  </si>
  <si>
    <t>SPITALUL CLINIC  DR.C.I.PARHON IASI</t>
  </si>
  <si>
    <t>AMBULATORIU DE SPECIALITATE PARACLINIC  - RADIOLOGIE CONVENTIONALA SI IMAGISTICA - IULIE 2021</t>
  </si>
  <si>
    <t>30.06.2021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</si>
</sst>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46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4" fontId="9" fillId="0" borderId="14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6" xfId="57" applyFont="1" applyFill="1" applyBorder="1" applyAlignment="1">
      <alignment vertical="center"/>
      <protection/>
    </xf>
    <xf numFmtId="2" fontId="9" fillId="0" borderId="16" xfId="57" applyNumberFormat="1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horizontal="center"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4" fontId="10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2" fontId="10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Alignment="1">
      <alignment horizontal="center" vertical="center" wrapText="1"/>
      <protection/>
    </xf>
    <xf numFmtId="1" fontId="9" fillId="0" borderId="0" xfId="57" applyNumberFormat="1" applyFont="1" applyFill="1" applyAlignment="1">
      <alignment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6" xfId="59" applyNumberFormat="1" applyFont="1" applyFill="1" applyBorder="1" applyAlignment="1">
      <alignment vertical="center" wrapText="1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9" fillId="0" borderId="15" xfId="57" applyNumberFormat="1" applyFont="1" applyFill="1" applyBorder="1" applyAlignment="1">
      <alignment horizontal="center" vertical="center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0" fontId="0" fillId="24" borderId="21" xfId="57" applyFont="1" applyFill="1" applyBorder="1" applyAlignment="1">
      <alignment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horizontal="right"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29" fillId="0" borderId="11" xfId="57" applyNumberFormat="1" applyFont="1" applyFill="1" applyBorder="1" applyAlignment="1">
      <alignment vertical="center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4" fontId="9" fillId="24" borderId="2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/>
      <protection/>
    </xf>
    <xf numFmtId="4" fontId="9" fillId="0" borderId="20" xfId="57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2" xfId="58" applyNumberFormat="1" applyFont="1" applyFill="1" applyBorder="1" applyAlignment="1">
      <alignment horizontal="center" vertical="center"/>
      <protection/>
    </xf>
    <xf numFmtId="1" fontId="11" fillId="24" borderId="32" xfId="57" applyNumberFormat="1" applyFont="1" applyFill="1" applyBorder="1" applyAlignment="1">
      <alignment horizontal="center" vertical="center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23" xfId="57" applyNumberFormat="1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vertical="center"/>
      <protection/>
    </xf>
    <xf numFmtId="2" fontId="0" fillId="0" borderId="34" xfId="59" applyNumberFormat="1" applyFont="1" applyFill="1" applyBorder="1" applyAlignment="1">
      <alignment vertical="center" wrapText="1"/>
      <protection/>
    </xf>
    <xf numFmtId="4" fontId="9" fillId="24" borderId="35" xfId="57" applyNumberFormat="1" applyFont="1" applyFill="1" applyBorder="1" applyAlignment="1">
      <alignment vertical="center"/>
      <protection/>
    </xf>
    <xf numFmtId="4" fontId="0" fillId="24" borderId="35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9" fillId="0" borderId="32" xfId="57" applyFont="1" applyFill="1" applyBorder="1" applyAlignment="1">
      <alignment vertical="center"/>
      <protection/>
    </xf>
    <xf numFmtId="4" fontId="9" fillId="24" borderId="32" xfId="57" applyNumberFormat="1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>
      <alignment vertical="center"/>
      <protection/>
    </xf>
    <xf numFmtId="4" fontId="9" fillId="20" borderId="11" xfId="57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 wrapText="1"/>
    </xf>
    <xf numFmtId="0" fontId="10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zoomScalePageLayoutView="0" workbookViewId="0" topLeftCell="A32">
      <selection activeCell="A46" sqref="A46:IV51"/>
    </sheetView>
  </sheetViews>
  <sheetFormatPr defaultColWidth="9.140625" defaultRowHeight="12.75" outlineLevelRow="1"/>
  <cols>
    <col min="1" max="1" width="3.7109375" style="42" customWidth="1"/>
    <col min="2" max="2" width="40.8515625" style="43" customWidth="1"/>
    <col min="3" max="3" width="13.28125" style="44" customWidth="1"/>
    <col min="4" max="4" width="16.57421875" style="45" customWidth="1"/>
    <col min="5" max="16384" width="9.140625" style="42" customWidth="1"/>
  </cols>
  <sheetData>
    <row r="1" spans="1:4" s="2" customFormat="1" ht="13.5" hidden="1" outlineLevel="1">
      <c r="A1" s="53"/>
      <c r="B1" s="54"/>
      <c r="C1" s="54"/>
      <c r="D1" s="54"/>
    </row>
    <row r="2" spans="2:3" s="2" customFormat="1" ht="13.5" hidden="1" outlineLevel="1">
      <c r="B2" s="56"/>
      <c r="C2" s="55" t="s">
        <v>6</v>
      </c>
    </row>
    <row r="3" spans="2:3" s="2" customFormat="1" ht="13.5" hidden="1" outlineLevel="1">
      <c r="B3" s="56"/>
      <c r="C3" s="55" t="s">
        <v>15</v>
      </c>
    </row>
    <row r="4" spans="2:3" s="2" customFormat="1" ht="13.5" hidden="1" outlineLevel="1">
      <c r="B4" s="56"/>
      <c r="C4" s="82" t="s">
        <v>36</v>
      </c>
    </row>
    <row r="5" spans="2:3" s="2" customFormat="1" ht="13.5" hidden="1" outlineLevel="1">
      <c r="B5" s="56"/>
      <c r="C5" s="82"/>
    </row>
    <row r="6" spans="2:3" s="2" customFormat="1" ht="13.5" hidden="1" outlineLevel="1">
      <c r="B6" s="56"/>
      <c r="C6" s="55" t="s">
        <v>7</v>
      </c>
    </row>
    <row r="7" spans="2:4" s="2" customFormat="1" ht="32.25" customHeight="1" hidden="1" outlineLevel="1">
      <c r="B7" s="56"/>
      <c r="C7" s="140" t="s">
        <v>18</v>
      </c>
      <c r="D7" s="138"/>
    </row>
    <row r="8" spans="2:3" s="2" customFormat="1" ht="13.5" hidden="1" outlineLevel="1">
      <c r="B8" s="56"/>
      <c r="C8" s="60" t="s">
        <v>5</v>
      </c>
    </row>
    <row r="9" spans="2:4" s="2" customFormat="1" ht="13.5" hidden="1" outlineLevel="1">
      <c r="B9" s="56"/>
      <c r="C9" s="57"/>
      <c r="D9" s="8"/>
    </row>
    <row r="10" spans="2:4" s="2" customFormat="1" ht="13.5" hidden="1" outlineLevel="1">
      <c r="B10" s="56"/>
      <c r="C10" s="57"/>
      <c r="D10" s="8"/>
    </row>
    <row r="11" spans="1:4" s="2" customFormat="1" ht="13.5" hidden="1" outlineLevel="1">
      <c r="A11" s="139"/>
      <c r="B11" s="139"/>
      <c r="C11" s="139"/>
      <c r="D11" s="139"/>
    </row>
    <row r="12" spans="1:4" s="2" customFormat="1" ht="27.75" customHeight="1" collapsed="1">
      <c r="A12" s="143" t="s">
        <v>20</v>
      </c>
      <c r="B12" s="143"/>
      <c r="C12" s="143"/>
      <c r="D12" s="143"/>
    </row>
    <row r="13" spans="2:4" s="10" customFormat="1" ht="15">
      <c r="B13" s="27"/>
      <c r="C13" s="14"/>
      <c r="D13" s="13"/>
    </row>
    <row r="14" spans="2:4" s="10" customFormat="1" ht="15">
      <c r="B14" s="27"/>
      <c r="C14" s="14"/>
      <c r="D14" s="28" t="s">
        <v>8</v>
      </c>
    </row>
    <row r="15" spans="1:4" s="10" customFormat="1" ht="15.75" thickBot="1">
      <c r="A15" s="11"/>
      <c r="B15" s="141" t="s">
        <v>51</v>
      </c>
      <c r="C15" s="142"/>
      <c r="D15" s="29"/>
    </row>
    <row r="16" spans="1:4" s="30" customFormat="1" ht="39.75" thickBot="1">
      <c r="A16" s="68" t="s">
        <v>0</v>
      </c>
      <c r="B16" s="69" t="s">
        <v>1</v>
      </c>
      <c r="C16" s="70" t="s">
        <v>48</v>
      </c>
      <c r="D16" s="88" t="s">
        <v>2</v>
      </c>
    </row>
    <row r="17" spans="1:4" s="31" customFormat="1" ht="21" thickBot="1">
      <c r="A17" s="72">
        <v>0</v>
      </c>
      <c r="B17" s="73">
        <v>1</v>
      </c>
      <c r="C17" s="74">
        <v>2</v>
      </c>
      <c r="D17" s="89" t="s">
        <v>9</v>
      </c>
    </row>
    <row r="18" spans="1:4" s="22" customFormat="1" ht="12.75">
      <c r="A18" s="7">
        <v>1</v>
      </c>
      <c r="B18" s="83" t="s">
        <v>33</v>
      </c>
      <c r="C18" s="84">
        <f>713.27+5+3.5+13-3.5-13-40</f>
        <v>678.27</v>
      </c>
      <c r="D18" s="23">
        <f aca="true" t="shared" si="0" ref="D18:D38">ROUND(C18/C$40*C$41,2)</f>
        <v>38384.16</v>
      </c>
    </row>
    <row r="19" spans="1:4" s="22" customFormat="1" ht="26.25">
      <c r="A19" s="71">
        <f>A18+1</f>
        <v>2</v>
      </c>
      <c r="B19" s="112" t="s">
        <v>46</v>
      </c>
      <c r="C19" s="98">
        <f>1849.8+325+35+52</f>
        <v>2261.8</v>
      </c>
      <c r="D19" s="90">
        <f>ROUND(C19/C$40*C$41,2)</f>
        <v>127998.14</v>
      </c>
    </row>
    <row r="20" spans="1:4" s="22" customFormat="1" ht="39" customHeight="1">
      <c r="A20" s="71">
        <f aca="true" t="shared" si="1" ref="A20:A39">A19+1</f>
        <v>3</v>
      </c>
      <c r="B20" s="83" t="s">
        <v>45</v>
      </c>
      <c r="C20" s="84">
        <f>627.7+20+15+4+8+5+10+10-53+26.5+30-21</f>
        <v>682.2</v>
      </c>
      <c r="D20" s="23">
        <f>ROUND(C20/C$40*C$41,2)</f>
        <v>38606.57</v>
      </c>
    </row>
    <row r="21" spans="1:4" s="22" customFormat="1" ht="12.75">
      <c r="A21" s="71">
        <f t="shared" si="1"/>
        <v>4</v>
      </c>
      <c r="B21" s="83" t="s">
        <v>25</v>
      </c>
      <c r="C21" s="137">
        <f>192.9+30</f>
        <v>222.9</v>
      </c>
      <c r="D21" s="23">
        <f t="shared" si="0"/>
        <v>12614.19</v>
      </c>
    </row>
    <row r="22" spans="1:4" s="22" customFormat="1" ht="12.75">
      <c r="A22" s="71">
        <v>5</v>
      </c>
      <c r="B22" s="83" t="s">
        <v>40</v>
      </c>
      <c r="C22" s="84">
        <v>418</v>
      </c>
      <c r="D22" s="23">
        <f t="shared" si="0"/>
        <v>23655.15</v>
      </c>
    </row>
    <row r="23" spans="1:4" s="22" customFormat="1" ht="12.75">
      <c r="A23" s="71">
        <f t="shared" si="1"/>
        <v>6</v>
      </c>
      <c r="B23" s="85" t="s">
        <v>26</v>
      </c>
      <c r="C23" s="84">
        <v>1439</v>
      </c>
      <c r="D23" s="23">
        <f>ROUND(C23/C$40*C$41,2)</f>
        <v>81434.84</v>
      </c>
    </row>
    <row r="24" spans="1:4" s="22" customFormat="1" ht="39.75" customHeight="1">
      <c r="A24" s="71">
        <f t="shared" si="1"/>
        <v>7</v>
      </c>
      <c r="B24" s="83" t="s">
        <v>37</v>
      </c>
      <c r="C24" s="84">
        <f>790.4-7-7+7</f>
        <v>783.4</v>
      </c>
      <c r="D24" s="23">
        <f t="shared" si="0"/>
        <v>44333.6</v>
      </c>
    </row>
    <row r="25" spans="1:4" s="22" customFormat="1" ht="26.25">
      <c r="A25" s="71">
        <f t="shared" si="1"/>
        <v>8</v>
      </c>
      <c r="B25" s="99" t="s">
        <v>41</v>
      </c>
      <c r="C25" s="137">
        <f>458+30+64+30+26.5-15</f>
        <v>593.5</v>
      </c>
      <c r="D25" s="23">
        <f t="shared" si="0"/>
        <v>33586.92</v>
      </c>
    </row>
    <row r="26" spans="1:4" s="22" customFormat="1" ht="12.75">
      <c r="A26" s="71">
        <f t="shared" si="1"/>
        <v>9</v>
      </c>
      <c r="B26" s="83" t="s">
        <v>39</v>
      </c>
      <c r="C26" s="84">
        <f>959+15+29.5+13+7-13+7-7+7</f>
        <v>1017.5</v>
      </c>
      <c r="D26" s="23">
        <f t="shared" si="0"/>
        <v>57581.62</v>
      </c>
    </row>
    <row r="27" spans="1:4" s="22" customFormat="1" ht="12.75">
      <c r="A27" s="71">
        <f t="shared" si="1"/>
        <v>10</v>
      </c>
      <c r="B27" s="83" t="s">
        <v>14</v>
      </c>
      <c r="C27" s="84">
        <v>92.33</v>
      </c>
      <c r="D27" s="23">
        <f t="shared" si="0"/>
        <v>5225.07</v>
      </c>
    </row>
    <row r="28" spans="1:4" s="22" customFormat="1" ht="12.75">
      <c r="A28" s="71">
        <f t="shared" si="1"/>
        <v>11</v>
      </c>
      <c r="B28" s="83" t="s">
        <v>42</v>
      </c>
      <c r="C28" s="115">
        <f>513.5+10</f>
        <v>523.5</v>
      </c>
      <c r="D28" s="23">
        <f t="shared" si="0"/>
        <v>29625.53</v>
      </c>
    </row>
    <row r="29" spans="1:4" s="22" customFormat="1" ht="12.75">
      <c r="A29" s="71">
        <f t="shared" si="1"/>
        <v>12</v>
      </c>
      <c r="B29" s="83" t="s">
        <v>35</v>
      </c>
      <c r="C29" s="84">
        <f>558.2-20</f>
        <v>538.2</v>
      </c>
      <c r="D29" s="23">
        <f t="shared" si="0"/>
        <v>30457.42</v>
      </c>
    </row>
    <row r="30" spans="1:4" s="22" customFormat="1" ht="28.5" customHeight="1">
      <c r="A30" s="71">
        <f t="shared" si="1"/>
        <v>13</v>
      </c>
      <c r="B30" s="83" t="s">
        <v>34</v>
      </c>
      <c r="C30" s="84">
        <f>386+210+30</f>
        <v>626</v>
      </c>
      <c r="D30" s="23">
        <f t="shared" si="0"/>
        <v>35426.14</v>
      </c>
    </row>
    <row r="31" spans="1:4" s="22" customFormat="1" ht="12.75">
      <c r="A31" s="71">
        <f t="shared" si="1"/>
        <v>14</v>
      </c>
      <c r="B31" s="100" t="s">
        <v>44</v>
      </c>
      <c r="C31" s="84">
        <f>1003+30-30-40</f>
        <v>963</v>
      </c>
      <c r="D31" s="23">
        <f t="shared" si="0"/>
        <v>54497.39</v>
      </c>
    </row>
    <row r="32" spans="1:4" s="22" customFormat="1" ht="12.75">
      <c r="A32" s="71">
        <f t="shared" si="1"/>
        <v>15</v>
      </c>
      <c r="B32" s="86" t="s">
        <v>27</v>
      </c>
      <c r="C32" s="106">
        <v>1270</v>
      </c>
      <c r="D32" s="23">
        <f t="shared" si="0"/>
        <v>71870.91</v>
      </c>
    </row>
    <row r="33" spans="1:4" s="22" customFormat="1" ht="12.75">
      <c r="A33" s="71">
        <f t="shared" si="1"/>
        <v>16</v>
      </c>
      <c r="B33" s="116" t="s">
        <v>49</v>
      </c>
      <c r="C33" s="106">
        <f>258.05+40</f>
        <v>298.05</v>
      </c>
      <c r="D33" s="23">
        <f t="shared" si="0"/>
        <v>16867.03</v>
      </c>
    </row>
    <row r="34" spans="1:4" s="22" customFormat="1" ht="12.75">
      <c r="A34" s="71">
        <f t="shared" si="1"/>
        <v>17</v>
      </c>
      <c r="B34" s="86" t="s">
        <v>28</v>
      </c>
      <c r="C34" s="106">
        <v>284.5</v>
      </c>
      <c r="D34" s="23">
        <f t="shared" si="0"/>
        <v>16100.22</v>
      </c>
    </row>
    <row r="35" spans="1:4" s="22" customFormat="1" ht="16.5" customHeight="1">
      <c r="A35" s="71">
        <f t="shared" si="1"/>
        <v>18</v>
      </c>
      <c r="B35" s="85" t="s">
        <v>29</v>
      </c>
      <c r="C35" s="84">
        <f>517.55+23.57</f>
        <v>541.12</v>
      </c>
      <c r="D35" s="23">
        <f t="shared" si="0"/>
        <v>30622.67</v>
      </c>
    </row>
    <row r="36" spans="1:4" s="22" customFormat="1" ht="49.5" customHeight="1">
      <c r="A36" s="71">
        <f t="shared" si="1"/>
        <v>19</v>
      </c>
      <c r="B36" s="86" t="s">
        <v>30</v>
      </c>
      <c r="C36" s="106">
        <f>499.2+15.1-6.86-1.14-0.09-0.86+2.38+2.22+2.22+1-6+0.51</f>
        <v>507.67999999999995</v>
      </c>
      <c r="D36" s="108">
        <f t="shared" si="0"/>
        <v>28730.26</v>
      </c>
    </row>
    <row r="37" spans="1:4" s="22" customFormat="1" ht="37.5" customHeight="1">
      <c r="A37" s="71">
        <f t="shared" si="1"/>
        <v>20</v>
      </c>
      <c r="B37" s="85" t="s">
        <v>31</v>
      </c>
      <c r="C37" s="84">
        <v>528.05</v>
      </c>
      <c r="D37" s="23">
        <f t="shared" si="0"/>
        <v>29883.02</v>
      </c>
    </row>
    <row r="38" spans="1:4" s="22" customFormat="1" ht="26.25">
      <c r="A38" s="71">
        <f t="shared" si="1"/>
        <v>21</v>
      </c>
      <c r="B38" s="85" t="s">
        <v>32</v>
      </c>
      <c r="C38" s="84">
        <v>122</v>
      </c>
      <c r="D38" s="23">
        <f t="shared" si="0"/>
        <v>6904.14</v>
      </c>
    </row>
    <row r="39" spans="1:4" s="22" customFormat="1" ht="12.75">
      <c r="A39" s="71">
        <f t="shared" si="1"/>
        <v>22</v>
      </c>
      <c r="B39" s="85" t="s">
        <v>47</v>
      </c>
      <c r="C39" s="117">
        <f>182+35+55-15+20+30</f>
        <v>307</v>
      </c>
      <c r="D39" s="23">
        <f>ROUND(C39/C$40*C$41,2)</f>
        <v>17373.52</v>
      </c>
    </row>
    <row r="40" spans="1:4" s="34" customFormat="1" ht="12.75">
      <c r="A40" s="32"/>
      <c r="B40" s="46" t="s">
        <v>3</v>
      </c>
      <c r="C40" s="80">
        <f>SUM(C18:C39)</f>
        <v>14698</v>
      </c>
      <c r="D40" s="80">
        <f>SUM(D18:D39)</f>
        <v>831778.51</v>
      </c>
    </row>
    <row r="41" spans="1:4" s="34" customFormat="1" ht="12.75">
      <c r="A41" s="32"/>
      <c r="B41" s="47" t="s">
        <v>16</v>
      </c>
      <c r="C41" s="49">
        <f>C42*0.9</f>
        <v>831778.5059999999</v>
      </c>
      <c r="D41" s="63"/>
    </row>
    <row r="42" spans="1:4" s="34" customFormat="1" ht="13.5" thickBot="1">
      <c r="A42" s="35"/>
      <c r="B42" s="48" t="s">
        <v>12</v>
      </c>
      <c r="C42" s="87">
        <v>924198.34</v>
      </c>
      <c r="D42" s="91"/>
    </row>
    <row r="43" spans="2:4" s="34" customFormat="1" ht="12.75">
      <c r="B43" s="36"/>
      <c r="C43" s="37"/>
      <c r="D43" s="38"/>
    </row>
    <row r="44" spans="2:4" s="34" customFormat="1" ht="12.75">
      <c r="B44" s="36" t="s">
        <v>4</v>
      </c>
      <c r="C44" s="37">
        <f>ROUND(C41/C40,2)</f>
        <v>56.59</v>
      </c>
      <c r="D44" s="38"/>
    </row>
    <row r="45" spans="2:4" s="34" customFormat="1" ht="12.75">
      <c r="B45" s="36"/>
      <c r="C45" s="37"/>
      <c r="D45" s="38"/>
    </row>
    <row r="46" spans="1:4" ht="15">
      <c r="A46" s="10"/>
      <c r="B46" s="39"/>
      <c r="C46" s="40"/>
      <c r="D46" s="41"/>
    </row>
    <row r="47" spans="1:4" ht="15">
      <c r="A47" s="10"/>
      <c r="B47" s="27"/>
      <c r="C47" s="14"/>
      <c r="D47" s="13"/>
    </row>
  </sheetData>
  <sheetProtection/>
  <mergeCells count="4">
    <mergeCell ref="A11:D11"/>
    <mergeCell ref="C7:D7"/>
    <mergeCell ref="B15:C15"/>
    <mergeCell ref="A12:D12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PageLayoutView="0" workbookViewId="0" topLeftCell="A36">
      <selection activeCell="A46" sqref="A46:IV54"/>
    </sheetView>
  </sheetViews>
  <sheetFormatPr defaultColWidth="9.140625" defaultRowHeight="12.75" outlineLevelRow="1"/>
  <cols>
    <col min="1" max="1" width="3.7109375" style="42" customWidth="1"/>
    <col min="2" max="2" width="44.8515625" style="42" customWidth="1"/>
    <col min="3" max="3" width="13.7109375" style="42" customWidth="1"/>
    <col min="4" max="4" width="17.00390625" style="42" customWidth="1"/>
    <col min="5" max="16384" width="9.140625" style="42" customWidth="1"/>
  </cols>
  <sheetData>
    <row r="1" spans="1:4" s="2" customFormat="1" ht="13.5" hidden="1" outlineLevel="1">
      <c r="A1" s="53"/>
      <c r="B1" s="54"/>
      <c r="C1" s="54"/>
      <c r="D1" s="54"/>
    </row>
    <row r="2" spans="1:3" s="2" customFormat="1" ht="13.5" hidden="1" outlineLevel="1">
      <c r="A2" s="53"/>
      <c r="B2" s="54"/>
      <c r="C2" s="50" t="s">
        <v>6</v>
      </c>
    </row>
    <row r="3" spans="1:3" s="2" customFormat="1" ht="13.5" hidden="1" outlineLevel="1">
      <c r="A3" s="53"/>
      <c r="B3" s="54"/>
      <c r="C3" s="50" t="s">
        <v>15</v>
      </c>
    </row>
    <row r="4" spans="1:3" s="2" customFormat="1" ht="13.5" hidden="1" outlineLevel="1">
      <c r="A4" s="53"/>
      <c r="B4" s="54"/>
      <c r="C4" s="51" t="s">
        <v>36</v>
      </c>
    </row>
    <row r="5" s="2" customFormat="1" ht="13.5" hidden="1" outlineLevel="1">
      <c r="C5" s="51"/>
    </row>
    <row r="6" s="2" customFormat="1" ht="13.5" hidden="1" outlineLevel="1">
      <c r="C6" s="50" t="s">
        <v>7</v>
      </c>
    </row>
    <row r="7" spans="3:4" s="2" customFormat="1" ht="30" customHeight="1" hidden="1" outlineLevel="1">
      <c r="C7" s="140" t="s">
        <v>18</v>
      </c>
      <c r="D7" s="144"/>
    </row>
    <row r="8" s="2" customFormat="1" ht="13.5" hidden="1" outlineLevel="1">
      <c r="C8" s="52" t="s">
        <v>5</v>
      </c>
    </row>
    <row r="9" spans="3:4" s="2" customFormat="1" ht="13.5" hidden="1" outlineLevel="1">
      <c r="C9" s="60"/>
      <c r="D9" s="8"/>
    </row>
    <row r="10" spans="1:4" s="2" customFormat="1" ht="13.5" hidden="1" outlineLevel="1" collapsed="1">
      <c r="A10" s="139"/>
      <c r="B10" s="139"/>
      <c r="C10" s="139"/>
      <c r="D10" s="139"/>
    </row>
    <row r="11" spans="1:4" s="2" customFormat="1" ht="35.25" customHeight="1" collapsed="1">
      <c r="A11" s="143" t="s">
        <v>21</v>
      </c>
      <c r="B11" s="143"/>
      <c r="C11" s="143"/>
      <c r="D11" s="143"/>
    </row>
    <row r="12" spans="1:4" s="10" customFormat="1" ht="15">
      <c r="A12" s="61"/>
      <c r="B12" s="61"/>
      <c r="C12" s="61"/>
      <c r="D12" s="61"/>
    </row>
    <row r="13" s="10" customFormat="1" ht="15">
      <c r="D13" s="28" t="s">
        <v>19</v>
      </c>
    </row>
    <row r="14" spans="1:4" s="10" customFormat="1" ht="15">
      <c r="A14" s="11"/>
      <c r="B14" s="11"/>
      <c r="D14" s="29"/>
    </row>
    <row r="15" spans="1:4" ht="17.25" thickBot="1">
      <c r="A15" s="58"/>
      <c r="B15" s="141" t="str">
        <f>evaluare!B15</f>
        <v>30.06.2021</v>
      </c>
      <c r="C15" s="142"/>
      <c r="D15" s="58"/>
    </row>
    <row r="16" spans="1:4" s="17" customFormat="1" ht="39">
      <c r="A16" s="24" t="s">
        <v>0</v>
      </c>
      <c r="B16" s="67" t="s">
        <v>1</v>
      </c>
      <c r="C16" s="111" t="s">
        <v>48</v>
      </c>
      <c r="D16" s="25" t="s">
        <v>23</v>
      </c>
    </row>
    <row r="17" spans="1:4" s="62" customFormat="1" ht="26.25">
      <c r="A17" s="59">
        <v>0</v>
      </c>
      <c r="B17" s="15">
        <v>1</v>
      </c>
      <c r="C17" s="15">
        <v>2</v>
      </c>
      <c r="D17" s="109" t="s">
        <v>22</v>
      </c>
    </row>
    <row r="18" spans="1:4" s="78" customFormat="1" ht="12.75">
      <c r="A18" s="77">
        <v>1</v>
      </c>
      <c r="B18" s="93" t="s">
        <v>33</v>
      </c>
      <c r="C18" s="81">
        <v>30</v>
      </c>
      <c r="D18" s="76">
        <f>ROUND(C18/C$40*C$41,2)</f>
        <v>6601.42</v>
      </c>
    </row>
    <row r="19" spans="1:4" s="78" customFormat="1" ht="12.75">
      <c r="A19" s="77">
        <f>A18+1</f>
        <v>2</v>
      </c>
      <c r="B19" s="93" t="s">
        <v>38</v>
      </c>
      <c r="C19" s="81">
        <v>60</v>
      </c>
      <c r="D19" s="76">
        <f>ROUND(C19/C$40*C$41,2)-0.01</f>
        <v>13202.82</v>
      </c>
    </row>
    <row r="20" spans="1:4" s="78" customFormat="1" ht="31.5" customHeight="1">
      <c r="A20" s="77">
        <f aca="true" t="shared" si="0" ref="A20:A39">A19+1</f>
        <v>3</v>
      </c>
      <c r="B20" s="93" t="s">
        <v>45</v>
      </c>
      <c r="C20" s="81">
        <v>30</v>
      </c>
      <c r="D20" s="76">
        <f>ROUND(C20/C$40*C$41,2)</f>
        <v>6601.42</v>
      </c>
    </row>
    <row r="21" spans="1:4" s="78" customFormat="1" ht="12.75">
      <c r="A21" s="77">
        <f t="shared" si="0"/>
        <v>4</v>
      </c>
      <c r="B21" s="93" t="s">
        <v>25</v>
      </c>
      <c r="C21" s="81">
        <v>0</v>
      </c>
      <c r="D21" s="76">
        <f aca="true" t="shared" si="1" ref="D21:D39">ROUND(C21/C$40*C$41,2)</f>
        <v>0</v>
      </c>
    </row>
    <row r="22" spans="1:4" s="78" customFormat="1" ht="12.75">
      <c r="A22" s="77">
        <v>5</v>
      </c>
      <c r="B22" s="93" t="s">
        <v>40</v>
      </c>
      <c r="C22" s="81">
        <v>0</v>
      </c>
      <c r="D22" s="76">
        <f t="shared" si="1"/>
        <v>0</v>
      </c>
    </row>
    <row r="23" spans="1:4" s="78" customFormat="1" ht="12.75">
      <c r="A23" s="77">
        <f t="shared" si="0"/>
        <v>6</v>
      </c>
      <c r="B23" s="94" t="s">
        <v>26</v>
      </c>
      <c r="C23" s="81">
        <v>30</v>
      </c>
      <c r="D23" s="76">
        <f t="shared" si="1"/>
        <v>6601.42</v>
      </c>
    </row>
    <row r="24" spans="1:4" s="78" customFormat="1" ht="26.25">
      <c r="A24" s="77">
        <f t="shared" si="0"/>
        <v>7</v>
      </c>
      <c r="B24" s="93" t="s">
        <v>37</v>
      </c>
      <c r="C24" s="81">
        <v>30</v>
      </c>
      <c r="D24" s="76">
        <f t="shared" si="1"/>
        <v>6601.42</v>
      </c>
    </row>
    <row r="25" spans="1:4" s="78" customFormat="1" ht="26.25">
      <c r="A25" s="77">
        <f t="shared" si="0"/>
        <v>8</v>
      </c>
      <c r="B25" s="93" t="s">
        <v>41</v>
      </c>
      <c r="C25" s="81">
        <v>30</v>
      </c>
      <c r="D25" s="110">
        <f t="shared" si="1"/>
        <v>6601.42</v>
      </c>
    </row>
    <row r="26" spans="1:4" s="78" customFormat="1" ht="12.75">
      <c r="A26" s="77">
        <f t="shared" si="0"/>
        <v>9</v>
      </c>
      <c r="B26" s="93" t="s">
        <v>39</v>
      </c>
      <c r="C26" s="81">
        <v>30</v>
      </c>
      <c r="D26" s="76">
        <f t="shared" si="1"/>
        <v>6601.42</v>
      </c>
    </row>
    <row r="27" spans="1:4" s="78" customFormat="1" ht="12.75">
      <c r="A27" s="77">
        <f t="shared" si="0"/>
        <v>10</v>
      </c>
      <c r="B27" s="93" t="s">
        <v>14</v>
      </c>
      <c r="C27" s="101">
        <v>0</v>
      </c>
      <c r="D27" s="76">
        <f t="shared" si="1"/>
        <v>0</v>
      </c>
    </row>
    <row r="28" spans="1:4" s="78" customFormat="1" ht="12.75">
      <c r="A28" s="77">
        <f t="shared" si="0"/>
        <v>11</v>
      </c>
      <c r="B28" s="93" t="s">
        <v>42</v>
      </c>
      <c r="C28" s="81">
        <v>0</v>
      </c>
      <c r="D28" s="76">
        <f t="shared" si="1"/>
        <v>0</v>
      </c>
    </row>
    <row r="29" spans="1:4" s="78" customFormat="1" ht="12.75">
      <c r="A29" s="77">
        <f t="shared" si="0"/>
        <v>12</v>
      </c>
      <c r="B29" s="93" t="s">
        <v>35</v>
      </c>
      <c r="C29" s="81">
        <v>0</v>
      </c>
      <c r="D29" s="76">
        <f t="shared" si="1"/>
        <v>0</v>
      </c>
    </row>
    <row r="30" spans="1:4" s="78" customFormat="1" ht="12.75">
      <c r="A30" s="77">
        <f t="shared" si="0"/>
        <v>13</v>
      </c>
      <c r="B30" s="93" t="s">
        <v>34</v>
      </c>
      <c r="C30" s="81">
        <v>30</v>
      </c>
      <c r="D30" s="76">
        <f t="shared" si="1"/>
        <v>6601.42</v>
      </c>
    </row>
    <row r="31" spans="1:4" s="78" customFormat="1" ht="12.75">
      <c r="A31" s="77">
        <f t="shared" si="0"/>
        <v>14</v>
      </c>
      <c r="B31" s="99" t="s">
        <v>44</v>
      </c>
      <c r="C31" s="107">
        <v>60</v>
      </c>
      <c r="D31" s="6">
        <f>ROUND(C31/C$40*C$41,2)-0.02</f>
        <v>13202.81</v>
      </c>
    </row>
    <row r="32" spans="1:4" s="78" customFormat="1" ht="12.75">
      <c r="A32" s="77">
        <f t="shared" si="0"/>
        <v>15</v>
      </c>
      <c r="B32" s="95" t="s">
        <v>27</v>
      </c>
      <c r="C32" s="107">
        <v>30</v>
      </c>
      <c r="D32" s="76">
        <f t="shared" si="1"/>
        <v>6601.42</v>
      </c>
    </row>
    <row r="33" spans="1:4" s="78" customFormat="1" ht="12.75">
      <c r="A33" s="77">
        <f t="shared" si="0"/>
        <v>16</v>
      </c>
      <c r="B33" s="95" t="s">
        <v>49</v>
      </c>
      <c r="C33" s="107">
        <v>30</v>
      </c>
      <c r="D33" s="76">
        <f t="shared" si="1"/>
        <v>6601.42</v>
      </c>
    </row>
    <row r="34" spans="1:4" s="78" customFormat="1" ht="12.75">
      <c r="A34" s="77">
        <f t="shared" si="0"/>
        <v>17</v>
      </c>
      <c r="B34" s="95" t="s">
        <v>28</v>
      </c>
      <c r="C34" s="107">
        <v>0</v>
      </c>
      <c r="D34" s="76">
        <f t="shared" si="1"/>
        <v>0</v>
      </c>
    </row>
    <row r="35" spans="1:4" s="78" customFormat="1" ht="12.75">
      <c r="A35" s="77">
        <f t="shared" si="0"/>
        <v>18</v>
      </c>
      <c r="B35" s="94" t="s">
        <v>29</v>
      </c>
      <c r="C35" s="81">
        <v>0</v>
      </c>
      <c r="D35" s="76">
        <f t="shared" si="1"/>
        <v>0</v>
      </c>
    </row>
    <row r="36" spans="1:4" s="78" customFormat="1" ht="26.25">
      <c r="A36" s="77">
        <f t="shared" si="0"/>
        <v>19</v>
      </c>
      <c r="B36" s="95" t="s">
        <v>30</v>
      </c>
      <c r="C36" s="81">
        <v>0</v>
      </c>
      <c r="D36" s="76">
        <f t="shared" si="1"/>
        <v>0</v>
      </c>
    </row>
    <row r="37" spans="1:4" s="78" customFormat="1" ht="26.25">
      <c r="A37" s="77">
        <f t="shared" si="0"/>
        <v>20</v>
      </c>
      <c r="B37" s="94" t="s">
        <v>31</v>
      </c>
      <c r="C37" s="81">
        <v>30</v>
      </c>
      <c r="D37" s="76">
        <f t="shared" si="1"/>
        <v>6601.42</v>
      </c>
    </row>
    <row r="38" spans="1:4" s="78" customFormat="1" ht="12.75">
      <c r="A38" s="77">
        <f t="shared" si="0"/>
        <v>21</v>
      </c>
      <c r="B38" s="94" t="s">
        <v>32</v>
      </c>
      <c r="C38" s="81">
        <v>0</v>
      </c>
      <c r="D38" s="76">
        <f t="shared" si="1"/>
        <v>0</v>
      </c>
    </row>
    <row r="39" spans="1:4" s="78" customFormat="1" ht="12.75">
      <c r="A39" s="77">
        <f t="shared" si="0"/>
        <v>22</v>
      </c>
      <c r="B39" s="113" t="s">
        <v>47</v>
      </c>
      <c r="C39" s="81">
        <v>0</v>
      </c>
      <c r="D39" s="76">
        <f t="shared" si="1"/>
        <v>0</v>
      </c>
    </row>
    <row r="40" spans="1:4" s="78" customFormat="1" ht="12.75">
      <c r="A40" s="77"/>
      <c r="B40" s="96" t="s">
        <v>3</v>
      </c>
      <c r="C40" s="79">
        <f>SUM(C18:C39)</f>
        <v>420</v>
      </c>
      <c r="D40" s="5">
        <f>SUM(D18:D39)</f>
        <v>92419.82999999999</v>
      </c>
    </row>
    <row r="41" spans="1:4" s="34" customFormat="1" ht="12.75">
      <c r="A41" s="32"/>
      <c r="B41" s="97" t="s">
        <v>11</v>
      </c>
      <c r="C41" s="33">
        <f>ROUND(evaluare!C42*0.1,2)</f>
        <v>92419.83</v>
      </c>
      <c r="D41" s="33"/>
    </row>
    <row r="42" spans="1:4" s="34" customFormat="1" ht="13.5" thickBot="1">
      <c r="A42" s="35"/>
      <c r="B42" s="64"/>
      <c r="C42" s="65"/>
      <c r="D42" s="65"/>
    </row>
    <row r="43" spans="2:4" s="34" customFormat="1" ht="12.75">
      <c r="B43" s="66"/>
      <c r="C43" s="66"/>
      <c r="D43" s="66"/>
    </row>
    <row r="44" spans="2:4" s="34" customFormat="1" ht="12.75">
      <c r="B44" s="36" t="s">
        <v>4</v>
      </c>
      <c r="C44" s="37">
        <f>ROUND(C41/C40,2)</f>
        <v>220.05</v>
      </c>
      <c r="D44" s="38"/>
    </row>
    <row r="45" spans="2:4" s="34" customFormat="1" ht="12.75">
      <c r="B45" s="66"/>
      <c r="C45" s="38"/>
      <c r="D45" s="38"/>
    </row>
  </sheetData>
  <sheetProtection/>
  <mergeCells count="4">
    <mergeCell ref="A10:D10"/>
    <mergeCell ref="A11:D11"/>
    <mergeCell ref="C7:D7"/>
    <mergeCell ref="B15:C15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view="pageBreakPreview" zoomScaleSheetLayoutView="100" zoomScalePageLayoutView="0" workbookViewId="0" topLeftCell="A11">
      <selection activeCell="A33" sqref="A33:IV35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9" customWidth="1"/>
    <col min="4" max="4" width="16.8515625" style="8" customWidth="1"/>
    <col min="5" max="5" width="15.140625" style="8" customWidth="1"/>
    <col min="6" max="16384" width="9.140625" style="2" customWidth="1"/>
  </cols>
  <sheetData>
    <row r="1" spans="1:5" ht="30" customHeight="1">
      <c r="A1" s="145" t="s">
        <v>50</v>
      </c>
      <c r="B1" s="145"/>
      <c r="C1" s="145"/>
      <c r="D1" s="145"/>
      <c r="E1" s="145"/>
    </row>
    <row r="2" spans="1:5" s="10" customFormat="1" ht="15" customHeight="1">
      <c r="A2" s="11"/>
      <c r="B2" s="11"/>
      <c r="C2" s="12"/>
      <c r="D2" s="13"/>
      <c r="E2" s="14" t="s">
        <v>24</v>
      </c>
    </row>
    <row r="3" spans="1:5" s="10" customFormat="1" ht="15" customHeight="1">
      <c r="A3" s="11"/>
      <c r="B3" s="141"/>
      <c r="C3" s="142"/>
      <c r="D3" s="13"/>
      <c r="E3" s="13"/>
    </row>
    <row r="4" spans="1:5" ht="15" customHeight="1" thickBot="1">
      <c r="A4" s="3"/>
      <c r="B4" s="141" t="str">
        <f>evaluare!B15</f>
        <v>30.06.2021</v>
      </c>
      <c r="C4" s="142"/>
      <c r="D4" s="4"/>
      <c r="E4" s="4"/>
    </row>
    <row r="5" spans="1:5" s="26" customFormat="1" ht="59.25" customHeight="1" thickBot="1">
      <c r="A5" s="68" t="s">
        <v>0</v>
      </c>
      <c r="B5" s="119" t="s">
        <v>1</v>
      </c>
      <c r="C5" s="120" t="s">
        <v>3</v>
      </c>
      <c r="D5" s="121" t="s">
        <v>17</v>
      </c>
      <c r="E5" s="122" t="s">
        <v>13</v>
      </c>
    </row>
    <row r="6" spans="1:5" s="92" customFormat="1" ht="12" thickBot="1">
      <c r="A6" s="123">
        <v>0</v>
      </c>
      <c r="B6" s="124">
        <v>1</v>
      </c>
      <c r="C6" s="125">
        <v>2</v>
      </c>
      <c r="D6" s="126">
        <v>3</v>
      </c>
      <c r="E6" s="127">
        <v>4</v>
      </c>
    </row>
    <row r="7" spans="1:5" s="16" customFormat="1" ht="12.75">
      <c r="A7" s="102">
        <v>1</v>
      </c>
      <c r="B7" s="103" t="s">
        <v>43</v>
      </c>
      <c r="C7" s="104">
        <f>SUM(D7:E7)</f>
        <v>44985.58</v>
      </c>
      <c r="D7" s="105">
        <f>evaluare!D18</f>
        <v>38384.16</v>
      </c>
      <c r="E7" s="118">
        <f>disp!D18</f>
        <v>6601.42</v>
      </c>
    </row>
    <row r="8" spans="1:5" s="16" customFormat="1" ht="12.75">
      <c r="A8" s="7">
        <f>A7+1</f>
        <v>2</v>
      </c>
      <c r="B8" s="112" t="s">
        <v>46</v>
      </c>
      <c r="C8" s="104">
        <f aca="true" t="shared" si="0" ref="C8:C28">SUM(D8:E8)</f>
        <v>141200.96</v>
      </c>
      <c r="D8" s="105">
        <f>evaluare!D19</f>
        <v>127998.14</v>
      </c>
      <c r="E8" s="118">
        <f>disp!D19</f>
        <v>13202.82</v>
      </c>
    </row>
    <row r="9" spans="1:5" s="16" customFormat="1" ht="26.25">
      <c r="A9" s="7">
        <f aca="true" t="shared" si="1" ref="A9:A28">A8+1</f>
        <v>3</v>
      </c>
      <c r="B9" s="1" t="s">
        <v>45</v>
      </c>
      <c r="C9" s="104">
        <f t="shared" si="0"/>
        <v>45207.99</v>
      </c>
      <c r="D9" s="105">
        <f>evaluare!D20</f>
        <v>38606.57</v>
      </c>
      <c r="E9" s="118">
        <f>disp!D20</f>
        <v>6601.42</v>
      </c>
    </row>
    <row r="10" spans="1:5" s="75" customFormat="1" ht="12.75">
      <c r="A10" s="7">
        <f t="shared" si="1"/>
        <v>4</v>
      </c>
      <c r="B10" s="1" t="s">
        <v>25</v>
      </c>
      <c r="C10" s="104">
        <f t="shared" si="0"/>
        <v>12614.19</v>
      </c>
      <c r="D10" s="105">
        <f>evaluare!D21</f>
        <v>12614.19</v>
      </c>
      <c r="E10" s="118">
        <f>disp!D21</f>
        <v>0</v>
      </c>
    </row>
    <row r="11" spans="1:5" s="16" customFormat="1" ht="12.75">
      <c r="A11" s="7">
        <v>5</v>
      </c>
      <c r="B11" s="83" t="s">
        <v>40</v>
      </c>
      <c r="C11" s="104">
        <f t="shared" si="0"/>
        <v>23655.15</v>
      </c>
      <c r="D11" s="105">
        <f>evaluare!D22</f>
        <v>23655.15</v>
      </c>
      <c r="E11" s="118">
        <f>disp!D22</f>
        <v>0</v>
      </c>
    </row>
    <row r="12" spans="1:5" s="16" customFormat="1" ht="12.75">
      <c r="A12" s="7">
        <f t="shared" si="1"/>
        <v>6</v>
      </c>
      <c r="B12" s="113" t="s">
        <v>26</v>
      </c>
      <c r="C12" s="104">
        <f t="shared" si="0"/>
        <v>88036.26</v>
      </c>
      <c r="D12" s="105">
        <f>evaluare!D23</f>
        <v>81434.84</v>
      </c>
      <c r="E12" s="118">
        <f>disp!D23</f>
        <v>6601.42</v>
      </c>
    </row>
    <row r="13" spans="1:5" s="16" customFormat="1" ht="26.25">
      <c r="A13" s="7">
        <f t="shared" si="1"/>
        <v>7</v>
      </c>
      <c r="B13" s="83" t="s">
        <v>37</v>
      </c>
      <c r="C13" s="104">
        <f t="shared" si="0"/>
        <v>50935.02</v>
      </c>
      <c r="D13" s="105">
        <f>evaluare!D24</f>
        <v>44333.6</v>
      </c>
      <c r="E13" s="118">
        <f>disp!D24</f>
        <v>6601.42</v>
      </c>
    </row>
    <row r="14" spans="1:5" s="75" customFormat="1" ht="12.75">
      <c r="A14" s="7">
        <f t="shared" si="1"/>
        <v>8</v>
      </c>
      <c r="B14" s="1" t="s">
        <v>41</v>
      </c>
      <c r="C14" s="104">
        <f t="shared" si="0"/>
        <v>40188.34</v>
      </c>
      <c r="D14" s="105">
        <f>evaluare!D25</f>
        <v>33586.92</v>
      </c>
      <c r="E14" s="118">
        <f>disp!D25</f>
        <v>6601.42</v>
      </c>
    </row>
    <row r="15" spans="1:5" s="75" customFormat="1" ht="12.75">
      <c r="A15" s="7">
        <f t="shared" si="1"/>
        <v>9</v>
      </c>
      <c r="B15" s="83" t="s">
        <v>39</v>
      </c>
      <c r="C15" s="104">
        <f t="shared" si="0"/>
        <v>64183.04</v>
      </c>
      <c r="D15" s="105">
        <f>evaluare!D26</f>
        <v>57581.62</v>
      </c>
      <c r="E15" s="118">
        <f>disp!D26</f>
        <v>6601.42</v>
      </c>
    </row>
    <row r="16" spans="1:5" s="16" customFormat="1" ht="12.75">
      <c r="A16" s="7">
        <f t="shared" si="1"/>
        <v>10</v>
      </c>
      <c r="B16" s="1" t="s">
        <v>14</v>
      </c>
      <c r="C16" s="104">
        <f t="shared" si="0"/>
        <v>5225.07</v>
      </c>
      <c r="D16" s="105">
        <f>evaluare!D27</f>
        <v>5225.07</v>
      </c>
      <c r="E16" s="118">
        <f>disp!D27</f>
        <v>0</v>
      </c>
    </row>
    <row r="17" spans="1:5" s="16" customFormat="1" ht="12.75">
      <c r="A17" s="7">
        <f t="shared" si="1"/>
        <v>11</v>
      </c>
      <c r="B17" s="83" t="s">
        <v>42</v>
      </c>
      <c r="C17" s="104">
        <f t="shared" si="0"/>
        <v>29625.53</v>
      </c>
      <c r="D17" s="105">
        <f>evaluare!D28</f>
        <v>29625.53</v>
      </c>
      <c r="E17" s="118">
        <f>disp!D28</f>
        <v>0</v>
      </c>
    </row>
    <row r="18" spans="1:5" s="16" customFormat="1" ht="12.75">
      <c r="A18" s="7">
        <f t="shared" si="1"/>
        <v>12</v>
      </c>
      <c r="B18" s="1" t="s">
        <v>35</v>
      </c>
      <c r="C18" s="104">
        <f t="shared" si="0"/>
        <v>30457.42</v>
      </c>
      <c r="D18" s="105">
        <f>evaluare!D29</f>
        <v>30457.42</v>
      </c>
      <c r="E18" s="118">
        <f>disp!D29</f>
        <v>0</v>
      </c>
    </row>
    <row r="19" spans="1:5" s="75" customFormat="1" ht="12.75">
      <c r="A19" s="7">
        <f t="shared" si="1"/>
        <v>13</v>
      </c>
      <c r="B19" s="1" t="s">
        <v>34</v>
      </c>
      <c r="C19" s="104">
        <f t="shared" si="0"/>
        <v>42027.56</v>
      </c>
      <c r="D19" s="105">
        <f>evaluare!D30</f>
        <v>35426.14</v>
      </c>
      <c r="E19" s="118">
        <f>disp!D30</f>
        <v>6601.42</v>
      </c>
    </row>
    <row r="20" spans="1:5" s="75" customFormat="1" ht="12.75">
      <c r="A20" s="7">
        <f t="shared" si="1"/>
        <v>14</v>
      </c>
      <c r="B20" s="100" t="s">
        <v>44</v>
      </c>
      <c r="C20" s="104">
        <f t="shared" si="0"/>
        <v>67700.2</v>
      </c>
      <c r="D20" s="105">
        <f>evaluare!D31</f>
        <v>54497.39</v>
      </c>
      <c r="E20" s="118">
        <f>disp!D31</f>
        <v>13202.81</v>
      </c>
    </row>
    <row r="21" spans="1:5" s="16" customFormat="1" ht="12.75">
      <c r="A21" s="7">
        <f t="shared" si="1"/>
        <v>15</v>
      </c>
      <c r="B21" s="114" t="s">
        <v>27</v>
      </c>
      <c r="C21" s="104">
        <f t="shared" si="0"/>
        <v>78472.33</v>
      </c>
      <c r="D21" s="105">
        <f>evaluare!D32</f>
        <v>71870.91</v>
      </c>
      <c r="E21" s="118">
        <f>disp!D32</f>
        <v>6601.42</v>
      </c>
    </row>
    <row r="22" spans="1:5" s="16" customFormat="1" ht="12.75">
      <c r="A22" s="7">
        <f t="shared" si="1"/>
        <v>16</v>
      </c>
      <c r="B22" s="95" t="s">
        <v>49</v>
      </c>
      <c r="C22" s="104">
        <f>SUM(D22:E22)</f>
        <v>23468.449999999997</v>
      </c>
      <c r="D22" s="105">
        <f>evaluare!D33</f>
        <v>16867.03</v>
      </c>
      <c r="E22" s="118">
        <f>disp!D33</f>
        <v>6601.42</v>
      </c>
    </row>
    <row r="23" spans="1:5" s="16" customFormat="1" ht="12.75">
      <c r="A23" s="7">
        <f t="shared" si="1"/>
        <v>17</v>
      </c>
      <c r="B23" s="114" t="s">
        <v>28</v>
      </c>
      <c r="C23" s="104">
        <f t="shared" si="0"/>
        <v>16100.22</v>
      </c>
      <c r="D23" s="105">
        <f>evaluare!D34</f>
        <v>16100.22</v>
      </c>
      <c r="E23" s="118">
        <f>disp!D34</f>
        <v>0</v>
      </c>
    </row>
    <row r="24" spans="1:5" s="16" customFormat="1" ht="12.75">
      <c r="A24" s="7">
        <f t="shared" si="1"/>
        <v>18</v>
      </c>
      <c r="B24" s="113" t="s">
        <v>29</v>
      </c>
      <c r="C24" s="104">
        <f t="shared" si="0"/>
        <v>30622.67</v>
      </c>
      <c r="D24" s="105">
        <f>evaluare!D35</f>
        <v>30622.67</v>
      </c>
      <c r="E24" s="118">
        <f>disp!D35</f>
        <v>0</v>
      </c>
    </row>
    <row r="25" spans="1:5" s="16" customFormat="1" ht="26.25">
      <c r="A25" s="7">
        <f t="shared" si="1"/>
        <v>19</v>
      </c>
      <c r="B25" s="114" t="s">
        <v>30</v>
      </c>
      <c r="C25" s="104">
        <f t="shared" si="0"/>
        <v>28730.26</v>
      </c>
      <c r="D25" s="105">
        <f>evaluare!D36</f>
        <v>28730.26</v>
      </c>
      <c r="E25" s="118">
        <f>disp!D36</f>
        <v>0</v>
      </c>
    </row>
    <row r="26" spans="1:5" s="16" customFormat="1" ht="26.25">
      <c r="A26" s="7">
        <f t="shared" si="1"/>
        <v>20</v>
      </c>
      <c r="B26" s="113" t="s">
        <v>31</v>
      </c>
      <c r="C26" s="104">
        <f t="shared" si="0"/>
        <v>36484.44</v>
      </c>
      <c r="D26" s="105">
        <f>evaluare!D37</f>
        <v>29883.02</v>
      </c>
      <c r="E26" s="118">
        <f>disp!D37</f>
        <v>6601.42</v>
      </c>
    </row>
    <row r="27" spans="1:5" s="17" customFormat="1" ht="12.75">
      <c r="A27" s="7">
        <f t="shared" si="1"/>
        <v>21</v>
      </c>
      <c r="B27" s="113" t="s">
        <v>32</v>
      </c>
      <c r="C27" s="104">
        <f t="shared" si="0"/>
        <v>6904.14</v>
      </c>
      <c r="D27" s="105">
        <f>evaluare!D38</f>
        <v>6904.14</v>
      </c>
      <c r="E27" s="118">
        <f>disp!D38</f>
        <v>0</v>
      </c>
    </row>
    <row r="28" spans="1:5" s="17" customFormat="1" ht="13.5" thickBot="1">
      <c r="A28" s="128">
        <f t="shared" si="1"/>
        <v>22</v>
      </c>
      <c r="B28" s="129" t="s">
        <v>47</v>
      </c>
      <c r="C28" s="130">
        <f t="shared" si="0"/>
        <v>17373.52</v>
      </c>
      <c r="D28" s="131">
        <f>evaluare!D39</f>
        <v>17373.52</v>
      </c>
      <c r="E28" s="132">
        <f>disp!D39</f>
        <v>0</v>
      </c>
    </row>
    <row r="29" spans="1:5" s="16" customFormat="1" ht="20.25" customHeight="1" thickBot="1">
      <c r="A29" s="133"/>
      <c r="B29" s="134" t="s">
        <v>3</v>
      </c>
      <c r="C29" s="135">
        <f>SUM(C7:C28)</f>
        <v>924198.34</v>
      </c>
      <c r="D29" s="135">
        <f>SUM(D7:D28)</f>
        <v>831778.51</v>
      </c>
      <c r="E29" s="136">
        <f>SUM(E7:E28)</f>
        <v>92419.82999999999</v>
      </c>
    </row>
    <row r="30" spans="3:5" s="16" customFormat="1" ht="12.75">
      <c r="C30" s="18"/>
      <c r="D30" s="19"/>
      <c r="E30" s="19"/>
    </row>
    <row r="31" spans="2:5" s="17" customFormat="1" ht="12.75">
      <c r="B31" s="17" t="s">
        <v>10</v>
      </c>
      <c r="C31" s="20"/>
      <c r="D31" s="21">
        <f>evaluare!C44</f>
        <v>56.59</v>
      </c>
      <c r="E31" s="21">
        <f>disp!C44</f>
        <v>220.05</v>
      </c>
    </row>
    <row r="32" spans="3:5" s="16" customFormat="1" ht="12.75">
      <c r="C32" s="18"/>
      <c r="D32" s="19"/>
      <c r="E32" s="19"/>
    </row>
  </sheetData>
  <sheetProtection/>
  <mergeCells count="3">
    <mergeCell ref="A1:E1"/>
    <mergeCell ref="B4:C4"/>
    <mergeCell ref="B3:C3"/>
  </mergeCells>
  <printOptions horizontalCentered="1" verticalCentered="1"/>
  <pageMargins left="0" right="0" top="0.196850393700787" bottom="0" header="0.31496062992126" footer="0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2021-06-30T09:16:05Z</cp:lastPrinted>
  <dcterms:created xsi:type="dcterms:W3CDTF">2003-02-20T14:27:52Z</dcterms:created>
  <dcterms:modified xsi:type="dcterms:W3CDTF">2021-07-01T11:17:56Z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