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" windowWidth="11268" windowHeight="6492" tabRatio="657" activeTab="0"/>
  </bookViews>
  <sheets>
    <sheet name="evaluare" sheetId="1" r:id="rId1"/>
    <sheet name="disp" sheetId="2" r:id="rId2"/>
    <sheet name="TOTAL" sheetId="3" r:id="rId3"/>
  </sheets>
  <externalReferences>
    <externalReference r:id="rId6"/>
  </externalReferences>
  <definedNames>
    <definedName name="&#13;">#REF!</definedName>
    <definedName name="Balneo_06">'[1]Balneo_06'!$A$1:$D$18</definedName>
    <definedName name="Balneo_pr_sem_I_06">#REF!</definedName>
    <definedName name="Balneo_pr_sem_II_06">#REF!</definedName>
    <definedName name="Balneo_sem_I_06">'[1]Balneo_sem_I_06_c'!$A$1:$D$19</definedName>
    <definedName name="Balneo_sem_II_06">'[1]Balneo_sem_II_06_c'!$A$1:$D$19</definedName>
    <definedName name="pac_lab_06">#REF!</definedName>
    <definedName name="paracl_06_nv">#REF!</definedName>
    <definedName name="paracl_06_v">#REF!</definedName>
    <definedName name="_xlnm.Print_Area" localSheetId="1">'disp'!$A$1:$D$48</definedName>
    <definedName name="_xlnm.Print_Area" localSheetId="0">'evaluare'!$A$1:$D$48</definedName>
    <definedName name="_xlnm.Print_Area" localSheetId="2">'TOTAL'!$A$1:$E$32</definedName>
    <definedName name="Results">#REF!</definedName>
  </definedNames>
  <calcPr fullCalcOnLoad="1"/>
</workbook>
</file>

<file path=xl/sharedStrings.xml><?xml version="1.0" encoding="utf-8"?>
<sst xmlns="http://schemas.openxmlformats.org/spreadsheetml/2006/main" count="109" uniqueCount="52">
  <si>
    <t>Nr.crt.</t>
  </si>
  <si>
    <t>FURNIZOR</t>
  </si>
  <si>
    <t>Fond alocat 1</t>
  </si>
  <si>
    <t>TOTAL</t>
  </si>
  <si>
    <t>VAL.PUNCT=</t>
  </si>
  <si>
    <t>Margareta MIRON</t>
  </si>
  <si>
    <t>Aprobat,</t>
  </si>
  <si>
    <t>Avizat,</t>
  </si>
  <si>
    <t>ANEXA NR.   2</t>
  </si>
  <si>
    <t>3=col.2/total col.2*  total fond 1</t>
  </si>
  <si>
    <t>VALOARE PUNCT</t>
  </si>
  <si>
    <t>FOND DISPONIBILITATE ( 10%)</t>
  </si>
  <si>
    <t>FOND TOTAL ALOCAT RADIOLOGIE</t>
  </si>
  <si>
    <t>disponibilitate 10%</t>
  </si>
  <si>
    <t>PANAITE IULIA VANDA</t>
  </si>
  <si>
    <t>PRESEDINTE DIRECTOR GENERAL</t>
  </si>
  <si>
    <t xml:space="preserve"> Fond evaluare(90%)</t>
  </si>
  <si>
    <t>evaluare 90%</t>
  </si>
  <si>
    <t>DIRECTOR EXECUTIV DIRECTIA RELATII CONTRACTUALE</t>
  </si>
  <si>
    <t>ANEXA NR.   3</t>
  </si>
  <si>
    <t>SERVICII PARACLINICE DE RADIOLOGIE SI IMAGISTICA MEDICALA - CRITERIUL EVALUARE RESURSE</t>
  </si>
  <si>
    <t>SERVICII PARACLINICE DE RADIOLOGIE SI IMAGISTICA MEDICALA - CRITERIUL DISPONIBILITATE</t>
  </si>
  <si>
    <t xml:space="preserve">3=col.2/total col.2* total fond 2 </t>
  </si>
  <si>
    <t xml:space="preserve">Fond alocat </t>
  </si>
  <si>
    <t>ANEXA NR. 1</t>
  </si>
  <si>
    <t>CARDIOMED  SRL</t>
  </si>
  <si>
    <t>INSTITUTUL REGIONAL DE ONCOLOGIE IASI</t>
  </si>
  <si>
    <t>SP. CL. URGENTA  "PROF. DR. N. OBLU" IASI</t>
  </si>
  <si>
    <t>SPITALUL CLINIC CF IASI</t>
  </si>
  <si>
    <t>SPITALUL CLINIC DE RECUPERARE IASI</t>
  </si>
  <si>
    <t>SPITALUL CLINIC DE URGENTA PENTRU COPII "SF.MARIA" IASI</t>
  </si>
  <si>
    <t>SPITALUL CLINIC JUDETEAN DE URGENTA "SF. SPIRIDON" IASI</t>
  </si>
  <si>
    <t>SPITALUL MUNICIPAL DE URGENTA PASCANI</t>
  </si>
  <si>
    <t>AFFIDEA (EUROMEDIC ROMANIA SRL)</t>
  </si>
  <si>
    <t>ELYTIS HOSPITAL SRL</t>
  </si>
  <si>
    <t>CENTRUL MEDICAL UNIREA SRL</t>
  </si>
  <si>
    <t>Radu Gheorghe ȚIBICHI</t>
  </si>
  <si>
    <t>MEDIMAGIS SRL ( fost HABA DANISIA RADIODIAGNOSTIC) - 2 pct.de lucru</t>
  </si>
  <si>
    <t>ARCADIA MEDICAL CENTER SRL - 2 pct.de lucru</t>
  </si>
  <si>
    <t xml:space="preserve">MNT HEALTHCARE EUROPE SRL </t>
  </si>
  <si>
    <t>INSTITUTUL DE PSIHIATRIE SOCOLA</t>
  </si>
  <si>
    <t>MITROPOLIA MOLDOVEI SI BUCOVINEI - 2 pct.de lucru</t>
  </si>
  <si>
    <t>SC MEDLIFE SA</t>
  </si>
  <si>
    <t>AFFIDEA ROMANIA (fost EUROMEDIC ROMANIA SRL)</t>
  </si>
  <si>
    <t>SC SCAN EXPERT - 2 pct.de lucru</t>
  </si>
  <si>
    <t>ARHIMED RADIOLOGY SRL (din 23.05.2019 -fost C.D.R.I. NICOLINA)</t>
  </si>
  <si>
    <t>ARCADIA MEDICAL CENTER SRL - 3 pct.de lucru</t>
  </si>
  <si>
    <t>VICTORIA IMAGISTIC SRL</t>
  </si>
  <si>
    <t>puncte 2020</t>
  </si>
  <si>
    <t>SPITALUL CLINIC  DR.C.I.PARHON IASI</t>
  </si>
  <si>
    <t>29.01.2021</t>
  </si>
  <si>
    <t>AMBULATORIU DE SPECIALITATE PARACLINIC  - RADIOLOGIE CONVENTIONALA SI IMAGISTICA- FEBRUARIE 2021</t>
  </si>
</sst>
</file>

<file path=xl/styles.xml><?xml version="1.0" encoding="utf-8"?>
<styleSheet xmlns="http://schemas.openxmlformats.org/spreadsheetml/2006/main">
  <numFmts count="6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_(* #,##0_);_(* \(#,##0\);_(* &quot;-&quot;??_);_(@_)"/>
    <numFmt numFmtId="197" formatCode="#,##0.0"/>
    <numFmt numFmtId="198" formatCode="0.0000"/>
    <numFmt numFmtId="199" formatCode="[$€-2]\ #,##0.00_);[Red]\([$€-2]\ #,##0.00\)"/>
    <numFmt numFmtId="200" formatCode="[$-409]dddd\,\ mmmm\ dd\,\ yyyy"/>
    <numFmt numFmtId="201" formatCode="[$-409]h:mm:ss\ AM/PM"/>
    <numFmt numFmtId="202" formatCode="0.0"/>
    <numFmt numFmtId="203" formatCode="0.0000000000"/>
    <numFmt numFmtId="204" formatCode="#,##0.00;[Red]#,##0.00"/>
    <numFmt numFmtId="205" formatCode="&quot;$&quot;#,##0.00"/>
    <numFmt numFmtId="206" formatCode="#,##0\ &quot;$&quot;;\-#,##0\ &quot;$&quot;"/>
    <numFmt numFmtId="207" formatCode="#,##0\ &quot;$&quot;;[Red]\-#,##0\ &quot;$&quot;"/>
    <numFmt numFmtId="208" formatCode="#,##0.00\ &quot;$&quot;;\-#,##0.00\ &quot;$&quot;"/>
    <numFmt numFmtId="209" formatCode="#,##0.00\ &quot;$&quot;;[Red]\-#,##0.00\ &quot;$&quot;"/>
    <numFmt numFmtId="210" formatCode="_-* #,##0\ &quot;$&quot;_-;\-* #,##0\ &quot;$&quot;_-;_-* &quot;-&quot;\ &quot;$&quot;_-;_-@_-"/>
    <numFmt numFmtId="211" formatCode="_-* #,##0\ _$_-;\-* #,##0\ _$_-;_-* &quot;-&quot;\ _$_-;_-@_-"/>
    <numFmt numFmtId="212" formatCode="_-* #,##0.00\ &quot;$&quot;_-;\-* #,##0.00\ &quot;$&quot;_-;_-* &quot;-&quot;??\ &quot;$&quot;_-;_-@_-"/>
    <numFmt numFmtId="213" formatCode="_-* #,##0.00\ _$_-;\-* #,##0.00\ _$_-;_-* &quot;-&quot;??\ _$_-;_-@_-"/>
    <numFmt numFmtId="214" formatCode="0.00000"/>
    <numFmt numFmtId="215" formatCode="0.00000000"/>
    <numFmt numFmtId="216" formatCode="#,##0.000000000000000000000"/>
    <numFmt numFmtId="217" formatCode="[$-418]d\ mmmm\ yyyy"/>
    <numFmt numFmtId="218" formatCode="#,##0.0000"/>
    <numFmt numFmtId="219" formatCode="#,##0.000000"/>
    <numFmt numFmtId="220" formatCode="#,##0.000"/>
    <numFmt numFmtId="221" formatCode="0.000"/>
    <numFmt numFmtId="222" formatCode="[$-418]dddd\,\ d\ mmmm\ yyyy"/>
    <numFmt numFmtId="223" formatCode="#,##0.00000"/>
    <numFmt numFmtId="224" formatCode="0.00_);[Red]\(0.00\)"/>
  </numFmts>
  <fonts count="3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3" fontId="0" fillId="0" borderId="1" applyNumberFormat="0" applyFont="0" applyBorder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2" applyNumberFormat="0" applyAlignment="0" applyProtection="0"/>
    <xf numFmtId="0" fontId="16" fillId="21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7" borderId="2" applyNumberFormat="0" applyAlignment="0" applyProtection="0"/>
    <xf numFmtId="0" fontId="23" fillId="0" borderId="7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25" fillId="20" borderId="9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0" applyNumberFormat="0" applyFill="0" applyBorder="0" applyAlignment="0" applyProtection="0"/>
  </cellStyleXfs>
  <cellXfs count="143">
    <xf numFmtId="0" fontId="0" fillId="0" borderId="0" xfId="0" applyNumberFormat="1" applyBorder="1" applyAlignment="1">
      <alignment/>
    </xf>
    <xf numFmtId="0" fontId="0" fillId="0" borderId="1" xfId="0" applyNumberFormat="1" applyFont="1" applyFill="1" applyBorder="1" applyAlignment="1">
      <alignment vertical="center" wrapText="1"/>
    </xf>
    <xf numFmtId="0" fontId="4" fillId="0" borderId="0" xfId="57" applyFont="1" applyFill="1" applyAlignment="1">
      <alignment vertical="center"/>
      <protection/>
    </xf>
    <xf numFmtId="0" fontId="7" fillId="0" borderId="0" xfId="57" applyFont="1" applyFill="1" applyAlignment="1">
      <alignment vertical="center"/>
      <protection/>
    </xf>
    <xf numFmtId="4" fontId="8" fillId="0" borderId="0" xfId="57" applyNumberFormat="1" applyFont="1" applyFill="1" applyAlignment="1">
      <alignment vertical="center"/>
      <protection/>
    </xf>
    <xf numFmtId="4" fontId="9" fillId="24" borderId="1" xfId="57" applyNumberFormat="1" applyFont="1" applyFill="1" applyBorder="1" applyAlignment="1">
      <alignment vertical="center"/>
      <protection/>
    </xf>
    <xf numFmtId="4" fontId="0" fillId="0" borderId="1" xfId="57" applyNumberFormat="1" applyFont="1" applyFill="1" applyBorder="1" applyAlignment="1">
      <alignment vertical="center"/>
      <protection/>
    </xf>
    <xf numFmtId="0" fontId="0" fillId="0" borderId="11" xfId="57" applyFont="1" applyFill="1" applyBorder="1" applyAlignment="1">
      <alignment vertical="center"/>
      <protection/>
    </xf>
    <xf numFmtId="0" fontId="0" fillId="0" borderId="12" xfId="57" applyFont="1" applyFill="1" applyBorder="1" applyAlignment="1">
      <alignment vertical="center"/>
      <protection/>
    </xf>
    <xf numFmtId="0" fontId="9" fillId="0" borderId="13" xfId="57" applyFont="1" applyFill="1" applyBorder="1" applyAlignment="1">
      <alignment vertical="center"/>
      <protection/>
    </xf>
    <xf numFmtId="4" fontId="9" fillId="24" borderId="13" xfId="57" applyNumberFormat="1" applyFont="1" applyFill="1" applyBorder="1" applyAlignment="1">
      <alignment vertical="center"/>
      <protection/>
    </xf>
    <xf numFmtId="4" fontId="4" fillId="0" borderId="0" xfId="57" applyNumberFormat="1" applyFont="1" applyFill="1" applyAlignment="1">
      <alignment vertical="center"/>
      <protection/>
    </xf>
    <xf numFmtId="4" fontId="4" fillId="24" borderId="0" xfId="57" applyNumberFormat="1" applyFont="1" applyFill="1" applyAlignment="1">
      <alignment vertical="center"/>
      <protection/>
    </xf>
    <xf numFmtId="0" fontId="6" fillId="0" borderId="0" xfId="57" applyFont="1" applyFill="1" applyAlignment="1">
      <alignment vertical="center"/>
      <protection/>
    </xf>
    <xf numFmtId="0" fontId="5" fillId="0" borderId="0" xfId="57" applyFont="1" applyFill="1" applyAlignment="1">
      <alignment vertical="center"/>
      <protection/>
    </xf>
    <xf numFmtId="4" fontId="6" fillId="24" borderId="0" xfId="57" applyNumberFormat="1" applyFont="1" applyFill="1" applyAlignment="1">
      <alignment vertical="center"/>
      <protection/>
    </xf>
    <xf numFmtId="4" fontId="6" fillId="0" borderId="0" xfId="57" applyNumberFormat="1" applyFont="1" applyFill="1" applyAlignment="1">
      <alignment vertical="center"/>
      <protection/>
    </xf>
    <xf numFmtId="4" fontId="5" fillId="0" borderId="0" xfId="57" applyNumberFormat="1" applyFont="1" applyFill="1" applyAlignment="1">
      <alignment vertical="center"/>
      <protection/>
    </xf>
    <xf numFmtId="1" fontId="9" fillId="0" borderId="1" xfId="57" applyNumberFormat="1" applyFont="1" applyFill="1" applyBorder="1" applyAlignment="1">
      <alignment horizontal="center" vertical="center"/>
      <protection/>
    </xf>
    <xf numFmtId="0" fontId="0" fillId="0" borderId="0" xfId="57" applyFont="1" applyFill="1" applyAlignment="1">
      <alignment vertical="center"/>
      <protection/>
    </xf>
    <xf numFmtId="0" fontId="9" fillId="0" borderId="0" xfId="57" applyFont="1" applyFill="1" applyAlignment="1">
      <alignment vertical="center"/>
      <protection/>
    </xf>
    <xf numFmtId="4" fontId="0" fillId="24" borderId="0" xfId="57" applyNumberFormat="1" applyFont="1" applyFill="1" applyAlignment="1">
      <alignment vertical="center"/>
      <protection/>
    </xf>
    <xf numFmtId="4" fontId="0" fillId="0" borderId="0" xfId="57" applyNumberFormat="1" applyFont="1" applyFill="1" applyAlignment="1">
      <alignment vertical="center"/>
      <protection/>
    </xf>
    <xf numFmtId="4" fontId="9" fillId="24" borderId="0" xfId="57" applyNumberFormat="1" applyFont="1" applyFill="1" applyAlignment="1">
      <alignment vertical="center"/>
      <protection/>
    </xf>
    <xf numFmtId="4" fontId="9" fillId="0" borderId="0" xfId="57" applyNumberFormat="1" applyFont="1" applyFill="1" applyAlignment="1">
      <alignment vertical="center"/>
      <protection/>
    </xf>
    <xf numFmtId="0" fontId="0" fillId="0" borderId="0" xfId="57" applyFont="1" applyFill="1" applyBorder="1" applyAlignment="1">
      <alignment vertical="center"/>
      <protection/>
    </xf>
    <xf numFmtId="4" fontId="0" fillId="0" borderId="14" xfId="57" applyNumberFormat="1" applyFont="1" applyFill="1" applyBorder="1" applyAlignment="1">
      <alignment vertical="center"/>
      <protection/>
    </xf>
    <xf numFmtId="0" fontId="9" fillId="0" borderId="15" xfId="57" applyFont="1" applyFill="1" applyBorder="1" applyAlignment="1">
      <alignment horizontal="center" vertical="center" wrapText="1"/>
      <protection/>
    </xf>
    <xf numFmtId="0" fontId="9" fillId="0" borderId="16" xfId="58" applyFont="1" applyFill="1" applyBorder="1" applyAlignment="1">
      <alignment horizontal="center" vertical="center"/>
      <protection/>
    </xf>
    <xf numFmtId="4" fontId="9" fillId="0" borderId="16" xfId="57" applyNumberFormat="1" applyFont="1" applyFill="1" applyBorder="1" applyAlignment="1">
      <alignment horizontal="center" vertical="center"/>
      <protection/>
    </xf>
    <xf numFmtId="0" fontId="9" fillId="0" borderId="0" xfId="57" applyFont="1" applyFill="1" applyAlignment="1">
      <alignment horizontal="center" vertical="center"/>
      <protection/>
    </xf>
    <xf numFmtId="2" fontId="5" fillId="0" borderId="0" xfId="57" applyNumberFormat="1" applyFont="1" applyFill="1" applyAlignment="1">
      <alignment vertical="center"/>
      <protection/>
    </xf>
    <xf numFmtId="0" fontId="5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0" fontId="9" fillId="0" borderId="0" xfId="57" applyFont="1" applyFill="1" applyBorder="1" applyAlignment="1">
      <alignment horizontal="center" vertical="center"/>
      <protection/>
    </xf>
    <xf numFmtId="1" fontId="9" fillId="0" borderId="0" xfId="57" applyNumberFormat="1" applyFont="1" applyFill="1" applyBorder="1" applyAlignment="1">
      <alignment horizontal="center" vertical="center"/>
      <protection/>
    </xf>
    <xf numFmtId="0" fontId="0" fillId="0" borderId="11" xfId="57" applyFont="1" applyFill="1" applyBorder="1" applyAlignment="1">
      <alignment vertical="center"/>
      <protection/>
    </xf>
    <xf numFmtId="4" fontId="9" fillId="0" borderId="1" xfId="57" applyNumberFormat="1" applyFont="1" applyFill="1" applyBorder="1" applyAlignment="1">
      <alignment vertical="center"/>
      <protection/>
    </xf>
    <xf numFmtId="0" fontId="0" fillId="0" borderId="0" xfId="57" applyFont="1" applyFill="1" applyAlignment="1">
      <alignment vertical="center"/>
      <protection/>
    </xf>
    <xf numFmtId="0" fontId="0" fillId="0" borderId="12" xfId="57" applyFont="1" applyFill="1" applyBorder="1" applyAlignment="1">
      <alignment vertical="center"/>
      <protection/>
    </xf>
    <xf numFmtId="2" fontId="9" fillId="0" borderId="0" xfId="57" applyNumberFormat="1" applyFont="1" applyFill="1" applyBorder="1" applyAlignment="1">
      <alignment vertical="center"/>
      <protection/>
    </xf>
    <xf numFmtId="4" fontId="9" fillId="0" borderId="0" xfId="57" applyNumberFormat="1" applyFont="1" applyFill="1" applyBorder="1" applyAlignment="1">
      <alignment vertical="center"/>
      <protection/>
    </xf>
    <xf numFmtId="4" fontId="0" fillId="0" borderId="0" xfId="57" applyNumberFormat="1" applyFont="1" applyFill="1" applyBorder="1" applyAlignment="1">
      <alignment vertical="center"/>
      <protection/>
    </xf>
    <xf numFmtId="2" fontId="9" fillId="0" borderId="0" xfId="0" applyNumberFormat="1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2" fontId="5" fillId="0" borderId="0" xfId="57" applyNumberFormat="1" applyFont="1" applyFill="1" applyBorder="1" applyAlignment="1">
      <alignment vertical="center"/>
      <protection/>
    </xf>
    <xf numFmtId="4" fontId="5" fillId="0" borderId="0" xfId="57" applyNumberFormat="1" applyFont="1" applyFill="1" applyBorder="1" applyAlignment="1">
      <alignment vertical="center"/>
      <protection/>
    </xf>
    <xf numFmtId="4" fontId="6" fillId="0" borderId="0" xfId="57" applyNumberFormat="1" applyFont="1" applyFill="1" applyBorder="1" applyAlignment="1">
      <alignment vertical="center"/>
      <protection/>
    </xf>
    <xf numFmtId="0" fontId="0" fillId="0" borderId="0" xfId="57" applyFill="1" applyAlignment="1">
      <alignment vertical="center"/>
      <protection/>
    </xf>
    <xf numFmtId="2" fontId="3" fillId="0" borderId="0" xfId="57" applyNumberFormat="1" applyFont="1" applyFill="1" applyAlignment="1">
      <alignment vertical="center"/>
      <protection/>
    </xf>
    <xf numFmtId="4" fontId="3" fillId="0" borderId="0" xfId="57" applyNumberFormat="1" applyFont="1" applyFill="1" applyAlignment="1">
      <alignment vertical="center"/>
      <protection/>
    </xf>
    <xf numFmtId="4" fontId="0" fillId="0" borderId="0" xfId="57" applyNumberFormat="1" applyFill="1" applyAlignment="1">
      <alignment vertical="center"/>
      <protection/>
    </xf>
    <xf numFmtId="0" fontId="9" fillId="0" borderId="17" xfId="57" applyFont="1" applyFill="1" applyBorder="1" applyAlignment="1">
      <alignment vertical="center"/>
      <protection/>
    </xf>
    <xf numFmtId="2" fontId="9" fillId="0" borderId="17" xfId="57" applyNumberFormat="1" applyFont="1" applyFill="1" applyBorder="1" applyAlignment="1">
      <alignment vertical="center"/>
      <protection/>
    </xf>
    <xf numFmtId="2" fontId="9" fillId="0" borderId="18" xfId="57" applyNumberFormat="1" applyFont="1" applyFill="1" applyBorder="1" applyAlignment="1">
      <alignment horizontal="center" vertical="center"/>
      <protection/>
    </xf>
    <xf numFmtId="4" fontId="9" fillId="0" borderId="11" xfId="57" applyNumberFormat="1" applyFont="1" applyFill="1" applyBorder="1" applyAlignment="1">
      <alignment vertical="center"/>
      <protection/>
    </xf>
    <xf numFmtId="4" fontId="10" fillId="24" borderId="0" xfId="0" applyNumberFormat="1" applyFont="1" applyFill="1" applyBorder="1" applyAlignment="1">
      <alignment vertical="center"/>
    </xf>
    <xf numFmtId="4" fontId="4" fillId="24" borderId="0" xfId="0" applyNumberFormat="1" applyFont="1" applyFill="1" applyBorder="1" applyAlignment="1">
      <alignment vertical="center"/>
    </xf>
    <xf numFmtId="2" fontId="4" fillId="24" borderId="0" xfId="0" applyNumberFormat="1" applyFont="1" applyFill="1" applyBorder="1" applyAlignment="1">
      <alignment vertical="center"/>
    </xf>
    <xf numFmtId="2" fontId="10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vertical="center"/>
    </xf>
    <xf numFmtId="2" fontId="10" fillId="0" borderId="0" xfId="57" applyNumberFormat="1" applyFont="1" applyFill="1" applyAlignment="1">
      <alignment vertical="center"/>
      <protection/>
    </xf>
    <xf numFmtId="4" fontId="10" fillId="0" borderId="0" xfId="57" applyNumberFormat="1" applyFont="1" applyFill="1" applyAlignment="1">
      <alignment vertical="center"/>
      <protection/>
    </xf>
    <xf numFmtId="0" fontId="8" fillId="0" borderId="0" xfId="57" applyFont="1" applyFill="1" applyAlignment="1">
      <alignment vertical="center"/>
      <protection/>
    </xf>
    <xf numFmtId="1" fontId="9" fillId="0" borderId="11" xfId="57" applyNumberFormat="1" applyFont="1" applyFill="1" applyBorder="1" applyAlignment="1">
      <alignment vertical="center"/>
      <protection/>
    </xf>
    <xf numFmtId="2" fontId="4" fillId="0" borderId="0" xfId="0" applyNumberFormat="1" applyFont="1" applyFill="1" applyBorder="1" applyAlignment="1">
      <alignment vertical="center"/>
    </xf>
    <xf numFmtId="2" fontId="5" fillId="0" borderId="0" xfId="57" applyNumberFormat="1" applyFont="1" applyFill="1" applyAlignment="1">
      <alignment horizontal="center" vertical="center" wrapText="1"/>
      <protection/>
    </xf>
    <xf numFmtId="1" fontId="9" fillId="0" borderId="0" xfId="57" applyNumberFormat="1" applyFont="1" applyFill="1" applyAlignment="1">
      <alignment vertical="center"/>
      <protection/>
    </xf>
    <xf numFmtId="4" fontId="9" fillId="0" borderId="14" xfId="57" applyNumberFormat="1" applyFont="1" applyFill="1" applyBorder="1" applyAlignment="1">
      <alignment vertical="center"/>
      <protection/>
    </xf>
    <xf numFmtId="0" fontId="9" fillId="0" borderId="13" xfId="57" applyFont="1" applyFill="1" applyBorder="1" applyAlignment="1">
      <alignment vertical="center"/>
      <protection/>
    </xf>
    <xf numFmtId="4" fontId="9" fillId="0" borderId="13" xfId="57" applyNumberFormat="1" applyFont="1" applyFill="1" applyBorder="1" applyAlignment="1">
      <alignment vertical="center"/>
      <protection/>
    </xf>
    <xf numFmtId="0" fontId="0" fillId="0" borderId="0" xfId="57" applyFont="1" applyFill="1" applyBorder="1" applyAlignment="1">
      <alignment vertical="center"/>
      <protection/>
    </xf>
    <xf numFmtId="0" fontId="9" fillId="0" borderId="16" xfId="57" applyFont="1" applyFill="1" applyBorder="1" applyAlignment="1">
      <alignment horizontal="center" vertical="center"/>
      <protection/>
    </xf>
    <xf numFmtId="0" fontId="9" fillId="0" borderId="19" xfId="57" applyFont="1" applyFill="1" applyBorder="1" applyAlignment="1">
      <alignment horizontal="center" vertical="center" wrapText="1"/>
      <protection/>
    </xf>
    <xf numFmtId="0" fontId="9" fillId="0" borderId="20" xfId="57" applyFont="1" applyFill="1" applyBorder="1" applyAlignment="1">
      <alignment horizontal="center" vertical="center"/>
      <protection/>
    </xf>
    <xf numFmtId="4" fontId="9" fillId="0" borderId="19" xfId="57" applyNumberFormat="1" applyFont="1" applyFill="1" applyBorder="1" applyAlignment="1">
      <alignment horizontal="center" vertical="center" wrapText="1"/>
      <protection/>
    </xf>
    <xf numFmtId="0" fontId="0" fillId="0" borderId="21" xfId="57" applyFont="1" applyFill="1" applyBorder="1" applyAlignment="1">
      <alignment vertical="center"/>
      <protection/>
    </xf>
    <xf numFmtId="1" fontId="9" fillId="0" borderId="22" xfId="57" applyNumberFormat="1" applyFont="1" applyFill="1" applyBorder="1" applyAlignment="1">
      <alignment horizontal="center" vertical="center"/>
      <protection/>
    </xf>
    <xf numFmtId="1" fontId="9" fillId="0" borderId="23" xfId="57" applyNumberFormat="1" applyFont="1" applyFill="1" applyBorder="1" applyAlignment="1">
      <alignment horizontal="center" vertical="center"/>
      <protection/>
    </xf>
    <xf numFmtId="3" fontId="3" fillId="0" borderId="22" xfId="57" applyNumberFormat="1" applyFont="1" applyFill="1" applyBorder="1" applyAlignment="1">
      <alignment horizontal="center" vertical="center"/>
      <protection/>
    </xf>
    <xf numFmtId="0" fontId="0" fillId="3" borderId="0" xfId="57" applyFont="1" applyFill="1" applyAlignment="1">
      <alignment vertical="center"/>
      <protection/>
    </xf>
    <xf numFmtId="4" fontId="0" fillId="24" borderId="1" xfId="57" applyNumberFormat="1" applyFont="1" applyFill="1" applyBorder="1" applyAlignment="1">
      <alignment vertical="center"/>
      <protection/>
    </xf>
    <xf numFmtId="0" fontId="0" fillId="24" borderId="11" xfId="57" applyFont="1" applyFill="1" applyBorder="1" applyAlignment="1">
      <alignment vertical="center"/>
      <protection/>
    </xf>
    <xf numFmtId="0" fontId="0" fillId="24" borderId="0" xfId="57" applyFont="1" applyFill="1" applyAlignment="1">
      <alignment vertical="center"/>
      <protection/>
    </xf>
    <xf numFmtId="3" fontId="9" fillId="24" borderId="1" xfId="57" applyNumberFormat="1" applyFont="1" applyFill="1" applyBorder="1" applyAlignment="1">
      <alignment vertical="center"/>
      <protection/>
    </xf>
    <xf numFmtId="4" fontId="9" fillId="0" borderId="24" xfId="57" applyNumberFormat="1" applyFont="1" applyFill="1" applyBorder="1" applyAlignment="1">
      <alignment vertical="center"/>
      <protection/>
    </xf>
    <xf numFmtId="3" fontId="0" fillId="0" borderId="1" xfId="57" applyNumberFormat="1" applyFont="1" applyFill="1" applyBorder="1" applyAlignment="1">
      <alignment vertical="center"/>
      <protection/>
    </xf>
    <xf numFmtId="4" fontId="4" fillId="0" borderId="0" xfId="0" applyNumberFormat="1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vertical="center" wrapText="1"/>
    </xf>
    <xf numFmtId="4" fontId="0" fillId="0" borderId="11" xfId="57" applyNumberFormat="1" applyFont="1" applyFill="1" applyBorder="1" applyAlignment="1">
      <alignment vertical="center"/>
      <protection/>
    </xf>
    <xf numFmtId="2" fontId="0" fillId="0" borderId="17" xfId="59" applyNumberFormat="1" applyFont="1" applyFill="1" applyBorder="1" applyAlignment="1">
      <alignment vertical="center" wrapText="1"/>
      <protection/>
    </xf>
    <xf numFmtId="1" fontId="0" fillId="0" borderId="17" xfId="57" applyNumberFormat="1" applyFont="1" applyFill="1" applyBorder="1" applyAlignment="1">
      <alignment vertical="center" wrapText="1"/>
      <protection/>
    </xf>
    <xf numFmtId="4" fontId="9" fillId="0" borderId="12" xfId="57" applyNumberFormat="1" applyFont="1" applyFill="1" applyBorder="1" applyAlignment="1">
      <alignment horizontal="center" vertical="center"/>
      <protection/>
    </xf>
    <xf numFmtId="4" fontId="9" fillId="0" borderId="25" xfId="57" applyNumberFormat="1" applyFont="1" applyFill="1" applyBorder="1" applyAlignment="1">
      <alignment horizontal="center" vertical="center"/>
      <protection/>
    </xf>
    <xf numFmtId="1" fontId="3" fillId="0" borderId="26" xfId="57" applyNumberFormat="1" applyFont="1" applyFill="1" applyBorder="1" applyAlignment="1">
      <alignment horizontal="center" vertical="center" wrapText="1"/>
      <protection/>
    </xf>
    <xf numFmtId="4" fontId="0" fillId="0" borderId="27" xfId="57" applyNumberFormat="1" applyFont="1" applyFill="1" applyBorder="1" applyAlignment="1">
      <alignment vertical="center"/>
      <protection/>
    </xf>
    <xf numFmtId="4" fontId="9" fillId="0" borderId="28" xfId="57" applyNumberFormat="1" applyFont="1" applyFill="1" applyBorder="1" applyAlignment="1">
      <alignment horizontal="center" vertical="center"/>
      <protection/>
    </xf>
    <xf numFmtId="1" fontId="11" fillId="0" borderId="0" xfId="57" applyNumberFormat="1" applyFont="1" applyFill="1" applyAlignment="1">
      <alignment horizontal="center" vertical="center"/>
      <protection/>
    </xf>
    <xf numFmtId="0" fontId="0" fillId="24" borderId="1" xfId="0" applyNumberFormat="1" applyFont="1" applyFill="1" applyBorder="1" applyAlignment="1">
      <alignment vertical="center" wrapText="1"/>
    </xf>
    <xf numFmtId="2" fontId="0" fillId="24" borderId="1" xfId="59" applyNumberFormat="1" applyFont="1" applyFill="1" applyBorder="1" applyAlignment="1">
      <alignment vertical="center" wrapText="1"/>
      <protection/>
    </xf>
    <xf numFmtId="1" fontId="0" fillId="24" borderId="1" xfId="57" applyNumberFormat="1" applyFont="1" applyFill="1" applyBorder="1" applyAlignment="1">
      <alignment vertical="center" wrapText="1"/>
      <protection/>
    </xf>
    <xf numFmtId="0" fontId="9" fillId="24" borderId="1" xfId="57" applyFont="1" applyFill="1" applyBorder="1" applyAlignment="1">
      <alignment vertical="center"/>
      <protection/>
    </xf>
    <xf numFmtId="0" fontId="9" fillId="0" borderId="1" xfId="57" applyFont="1" applyFill="1" applyBorder="1" applyAlignment="1">
      <alignment vertical="center"/>
      <protection/>
    </xf>
    <xf numFmtId="4" fontId="0" fillId="0" borderId="21" xfId="57" applyNumberFormat="1" applyFont="1" applyFill="1" applyBorder="1" applyAlignment="1">
      <alignment vertical="center"/>
      <protection/>
    </xf>
    <xf numFmtId="0" fontId="0" fillId="0" borderId="1" xfId="0" applyNumberFormat="1" applyFont="1" applyFill="1" applyBorder="1" applyAlignment="1">
      <alignment vertical="center" wrapText="1"/>
    </xf>
    <xf numFmtId="0" fontId="0" fillId="0" borderId="17" xfId="0" applyNumberFormat="1" applyFont="1" applyFill="1" applyBorder="1" applyAlignment="1">
      <alignment vertical="center" wrapText="1"/>
    </xf>
    <xf numFmtId="3" fontId="0" fillId="0" borderId="1" xfId="57" applyNumberFormat="1" applyFont="1" applyFill="1" applyBorder="1" applyAlignment="1">
      <alignment vertical="center"/>
      <protection/>
    </xf>
    <xf numFmtId="0" fontId="0" fillId="24" borderId="21" xfId="57" applyFont="1" applyFill="1" applyBorder="1" applyAlignment="1">
      <alignment vertical="center"/>
      <protection/>
    </xf>
    <xf numFmtId="0" fontId="0" fillId="24" borderId="29" xfId="0" applyNumberFormat="1" applyFont="1" applyFill="1" applyBorder="1" applyAlignment="1">
      <alignment vertical="center" wrapText="1"/>
    </xf>
    <xf numFmtId="4" fontId="9" fillId="24" borderId="29" xfId="57" applyNumberFormat="1" applyFont="1" applyFill="1" applyBorder="1" applyAlignment="1">
      <alignment vertical="center"/>
      <protection/>
    </xf>
    <xf numFmtId="4" fontId="0" fillId="24" borderId="29" xfId="57" applyNumberFormat="1" applyFont="1" applyFill="1" applyBorder="1" applyAlignment="1">
      <alignment vertical="center"/>
      <protection/>
    </xf>
    <xf numFmtId="1" fontId="11" fillId="0" borderId="12" xfId="0" applyNumberFormat="1" applyFont="1" applyFill="1" applyBorder="1" applyAlignment="1">
      <alignment horizontal="center" vertical="center" wrapText="1"/>
    </xf>
    <xf numFmtId="1" fontId="11" fillId="0" borderId="13" xfId="58" applyNumberFormat="1" applyFont="1" applyFill="1" applyBorder="1" applyAlignment="1">
      <alignment horizontal="center" vertical="center"/>
      <protection/>
    </xf>
    <xf numFmtId="1" fontId="11" fillId="24" borderId="13" xfId="57" applyNumberFormat="1" applyFont="1" applyFill="1" applyBorder="1" applyAlignment="1">
      <alignment horizontal="center" vertical="center"/>
      <protection/>
    </xf>
    <xf numFmtId="1" fontId="11" fillId="0" borderId="13" xfId="57" applyNumberFormat="1" applyFont="1" applyFill="1" applyBorder="1" applyAlignment="1">
      <alignment horizontal="center" vertical="center"/>
      <protection/>
    </xf>
    <xf numFmtId="4" fontId="9" fillId="24" borderId="30" xfId="57" applyNumberFormat="1" applyFont="1" applyFill="1" applyBorder="1" applyAlignment="1">
      <alignment horizontal="center" vertical="center"/>
      <protection/>
    </xf>
    <xf numFmtId="4" fontId="9" fillId="0" borderId="31" xfId="57" applyNumberFormat="1" applyFont="1" applyFill="1" applyBorder="1" applyAlignment="1">
      <alignment horizontal="center" vertical="center" wrapText="1"/>
      <protection/>
    </xf>
    <xf numFmtId="1" fontId="11" fillId="0" borderId="28" xfId="57" applyNumberFormat="1" applyFont="1" applyFill="1" applyBorder="1" applyAlignment="1">
      <alignment horizontal="center" vertical="center"/>
      <protection/>
    </xf>
    <xf numFmtId="4" fontId="0" fillId="24" borderId="27" xfId="57" applyNumberFormat="1" applyFont="1" applyFill="1" applyBorder="1" applyAlignment="1">
      <alignment vertical="center"/>
      <protection/>
    </xf>
    <xf numFmtId="4" fontId="0" fillId="0" borderId="11" xfId="57" applyNumberFormat="1" applyFont="1" applyFill="1" applyBorder="1" applyAlignment="1">
      <alignment horizontal="right" vertical="center"/>
      <protection/>
    </xf>
    <xf numFmtId="1" fontId="0" fillId="0" borderId="1" xfId="57" applyNumberFormat="1" applyFont="1" applyFill="1" applyBorder="1" applyAlignment="1">
      <alignment vertical="center"/>
      <protection/>
    </xf>
    <xf numFmtId="4" fontId="0" fillId="0" borderId="14" xfId="57" applyNumberFormat="1" applyFont="1" applyFill="1" applyBorder="1" applyAlignment="1">
      <alignment vertical="center"/>
      <protection/>
    </xf>
    <xf numFmtId="1" fontId="9" fillId="0" borderId="1" xfId="57" applyNumberFormat="1" applyFont="1" applyFill="1" applyBorder="1" applyAlignment="1">
      <alignment horizontal="center" vertical="center" wrapText="1"/>
      <protection/>
    </xf>
    <xf numFmtId="4" fontId="0" fillId="24" borderId="1" xfId="57" applyNumberFormat="1" applyFont="1" applyFill="1" applyBorder="1" applyAlignment="1">
      <alignment vertical="center"/>
      <protection/>
    </xf>
    <xf numFmtId="4" fontId="9" fillId="0" borderId="16" xfId="57" applyNumberFormat="1" applyFont="1" applyFill="1" applyBorder="1" applyAlignment="1">
      <alignment horizontal="center" vertical="center" wrapText="1"/>
      <protection/>
    </xf>
    <xf numFmtId="0" fontId="0" fillId="0" borderId="32" xfId="0" applyNumberFormat="1" applyFont="1" applyFill="1" applyBorder="1" applyAlignment="1">
      <alignment vertical="center" wrapText="1"/>
    </xf>
    <xf numFmtId="2" fontId="0" fillId="0" borderId="1" xfId="59" applyNumberFormat="1" applyFont="1" applyFill="1" applyBorder="1" applyAlignment="1">
      <alignment vertical="center" wrapText="1"/>
      <protection/>
    </xf>
    <xf numFmtId="1" fontId="0" fillId="0" borderId="1" xfId="57" applyNumberFormat="1" applyFont="1" applyFill="1" applyBorder="1" applyAlignment="1">
      <alignment vertical="center" wrapText="1"/>
      <protection/>
    </xf>
    <xf numFmtId="4" fontId="0" fillId="0" borderId="24" xfId="57" applyNumberFormat="1" applyFont="1" applyFill="1" applyBorder="1" applyAlignment="1">
      <alignment vertical="center"/>
      <protection/>
    </xf>
    <xf numFmtId="4" fontId="9" fillId="20" borderId="11" xfId="57" applyNumberFormat="1" applyFont="1" applyFill="1" applyBorder="1" applyAlignment="1">
      <alignment vertical="center"/>
      <protection/>
    </xf>
    <xf numFmtId="4" fontId="29" fillId="0" borderId="11" xfId="57" applyNumberFormat="1" applyFont="1" applyFill="1" applyBorder="1" applyAlignment="1">
      <alignment vertical="center"/>
      <protection/>
    </xf>
    <xf numFmtId="1" fontId="0" fillId="0" borderId="17" xfId="57" applyNumberFormat="1" applyFont="1" applyFill="1" applyBorder="1" applyAlignment="1">
      <alignment vertical="center" wrapText="1"/>
      <protection/>
    </xf>
    <xf numFmtId="0" fontId="4" fillId="0" borderId="0" xfId="0" applyNumberFormat="1" applyFont="1" applyFill="1" applyBorder="1" applyAlignment="1">
      <alignment vertical="center" wrapText="1"/>
    </xf>
    <xf numFmtId="2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10" fillId="0" borderId="0" xfId="57" applyFont="1" applyFill="1" applyAlignment="1">
      <alignment horizontal="center" vertical="center"/>
      <protection/>
    </xf>
    <xf numFmtId="4" fontId="10" fillId="0" borderId="0" xfId="0" applyNumberFormat="1" applyFont="1" applyFill="1" applyBorder="1" applyAlignment="1">
      <alignment vertical="center" wrapText="1"/>
    </xf>
    <xf numFmtId="14" fontId="9" fillId="0" borderId="0" xfId="57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>
      <alignment horizontal="center" vertical="center" wrapText="1"/>
    </xf>
    <xf numFmtId="2" fontId="10" fillId="0" borderId="0" xfId="57" applyNumberFormat="1" applyFont="1" applyFill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 wrapText="1"/>
    </xf>
    <xf numFmtId="0" fontId="10" fillId="0" borderId="0" xfId="57" applyFont="1" applyFill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_evaluare_laboratoare_06_ian_2007" xfId="57"/>
    <cellStyle name="Normal_adresabilitate" xfId="58"/>
    <cellStyle name="Normal_all--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bir.CASS_IS.000\My%20Documents\Balneo_serv_05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neo_06"/>
      <sheetName val="Balneo_sem_I_06_c"/>
      <sheetName val="Balneo_sem_II_06_c"/>
      <sheetName val="Balneo_06_sem_I"/>
      <sheetName val="Balneo_06_sem_II"/>
      <sheetName val="Balneo_06_0"/>
      <sheetName val="Balneo_05_0"/>
    </sheetNames>
    <sheetDataSet>
      <sheetData sheetId="0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84817.7</v>
          </cell>
          <cell r="D2">
            <v>84330.2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385757</v>
          </cell>
          <cell r="D3">
            <v>381667.1</v>
          </cell>
        </row>
        <row r="4">
          <cell r="A4" t="str">
            <v>MEDFIZ SCM</v>
          </cell>
          <cell r="B4" t="str">
            <v>1407</v>
          </cell>
          <cell r="C4">
            <v>120718.1</v>
          </cell>
          <cell r="D4">
            <v>117940.7</v>
          </cell>
        </row>
        <row r="5">
          <cell r="A5" t="str">
            <v>Balneologie si Recuperare medicala</v>
          </cell>
          <cell r="B5" t="str">
            <v>1408</v>
          </cell>
          <cell r="C5">
            <v>234616.2</v>
          </cell>
          <cell r="D5">
            <v>232221.7</v>
          </cell>
        </row>
        <row r="6">
          <cell r="A6" t="str">
            <v>SAN FIZ</v>
          </cell>
          <cell r="B6" t="str">
            <v>1409</v>
          </cell>
          <cell r="C6">
            <v>23410.1</v>
          </cell>
          <cell r="D6">
            <v>23228.199999999997</v>
          </cell>
        </row>
        <row r="7">
          <cell r="A7" t="str">
            <v>Centrul Med. SF.PETRU SI PAVEL</v>
          </cell>
          <cell r="B7" t="str">
            <v>1411</v>
          </cell>
          <cell r="C7">
            <v>318304.1</v>
          </cell>
          <cell r="D7">
            <v>314995.9</v>
          </cell>
        </row>
        <row r="8">
          <cell r="A8" t="str">
            <v>Spitalul Orasenesc Hirlau</v>
          </cell>
          <cell r="B8" t="str">
            <v>1412</v>
          </cell>
          <cell r="C8">
            <v>97597.79999999999</v>
          </cell>
          <cell r="D8">
            <v>88637.79999999999</v>
          </cell>
        </row>
        <row r="9">
          <cell r="A9" t="str">
            <v>Spitalul Municipal Pascani</v>
          </cell>
          <cell r="B9" t="str">
            <v>1413</v>
          </cell>
          <cell r="C9">
            <v>73549.20000000001</v>
          </cell>
          <cell r="D9">
            <v>70987.4</v>
          </cell>
        </row>
        <row r="10">
          <cell r="A10" t="str">
            <v>Spitalul Sf.Spiridon</v>
          </cell>
          <cell r="B10" t="str">
            <v>1414</v>
          </cell>
          <cell r="C10">
            <v>698122.3</v>
          </cell>
          <cell r="D10">
            <v>660095.6</v>
          </cell>
        </row>
        <row r="11">
          <cell r="A11" t="str">
            <v>AMITIE VITAL SCM</v>
          </cell>
          <cell r="B11" t="str">
            <v>1432</v>
          </cell>
          <cell r="C11">
            <v>80555.4</v>
          </cell>
          <cell r="D11">
            <v>79565.6</v>
          </cell>
        </row>
        <row r="12">
          <cell r="A12" t="str">
            <v>Centrul Medical COPOU</v>
          </cell>
          <cell r="B12" t="str">
            <v>1494</v>
          </cell>
          <cell r="C12">
            <v>1475.1</v>
          </cell>
          <cell r="D12">
            <v>1475.1</v>
          </cell>
        </row>
        <row r="13">
          <cell r="A13" t="str">
            <v>CHIRIEAC RODICA MARIETA</v>
          </cell>
          <cell r="B13" t="str">
            <v>1501</v>
          </cell>
          <cell r="C13">
            <v>45516.2</v>
          </cell>
          <cell r="D13">
            <v>44563.600000000006</v>
          </cell>
        </row>
        <row r="14">
          <cell r="A14" t="str">
            <v>BALNEOSAN SRL</v>
          </cell>
          <cell r="B14" t="str">
            <v>1517</v>
          </cell>
          <cell r="C14">
            <v>91708.7</v>
          </cell>
          <cell r="D14">
            <v>87698.5</v>
          </cell>
        </row>
        <row r="15">
          <cell r="A15" t="str">
            <v>CMA RECUPERARE "NICOLINA"</v>
          </cell>
          <cell r="B15" t="str">
            <v>1585</v>
          </cell>
          <cell r="C15">
            <v>1325540.8</v>
          </cell>
          <cell r="D15">
            <v>1260678.2000000002</v>
          </cell>
        </row>
        <row r="16">
          <cell r="A16" t="str">
            <v>FIZIOMEDICA SRL</v>
          </cell>
          <cell r="B16" t="str">
            <v>1664</v>
          </cell>
          <cell r="C16">
            <v>77737.1</v>
          </cell>
          <cell r="D16">
            <v>75396.29999999999</v>
          </cell>
        </row>
        <row r="17">
          <cell r="A17" t="str">
            <v>ANCUTA CODRINA IRENA MIHAELA</v>
          </cell>
          <cell r="B17" t="str">
            <v>1665</v>
          </cell>
          <cell r="C17">
            <v>33422.4</v>
          </cell>
          <cell r="D17">
            <v>32345.8</v>
          </cell>
        </row>
        <row r="18">
          <cell r="A18" t="str">
            <v>ANALDA SRL (iul-dec*2)</v>
          </cell>
          <cell r="B18" t="str">
            <v>1822</v>
          </cell>
          <cell r="C18">
            <v>248301</v>
          </cell>
          <cell r="D18">
            <v>238857.8</v>
          </cell>
        </row>
      </sheetData>
      <sheetData sheetId="1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41904.2</v>
          </cell>
          <cell r="D2">
            <v>41904.2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203666.1</v>
          </cell>
          <cell r="D3">
            <v>201930</v>
          </cell>
        </row>
        <row r="4">
          <cell r="A4" t="str">
            <v>MEDFIZ SCM</v>
          </cell>
          <cell r="B4" t="str">
            <v>1407</v>
          </cell>
          <cell r="C4">
            <v>58232.4</v>
          </cell>
          <cell r="D4">
            <v>57580</v>
          </cell>
        </row>
        <row r="5">
          <cell r="A5" t="str">
            <v>Balneologie si Recuperare medicala</v>
          </cell>
          <cell r="B5" t="str">
            <v>1408</v>
          </cell>
          <cell r="C5">
            <v>116137.3</v>
          </cell>
          <cell r="D5">
            <v>115441.5</v>
          </cell>
        </row>
        <row r="6">
          <cell r="A6" t="str">
            <v>SAN FIZ</v>
          </cell>
          <cell r="B6" t="str">
            <v>1409</v>
          </cell>
          <cell r="C6">
            <v>12581.4</v>
          </cell>
          <cell r="D6">
            <v>12581.4</v>
          </cell>
        </row>
        <row r="7">
          <cell r="A7" t="str">
            <v>Centrul Med. SF.PETRU SI PAVEL</v>
          </cell>
          <cell r="B7" t="str">
            <v>1411</v>
          </cell>
          <cell r="C7">
            <v>198014</v>
          </cell>
          <cell r="D7">
            <v>197072.6</v>
          </cell>
        </row>
        <row r="8">
          <cell r="A8" t="str">
            <v>Spitalul Orasenesc Hirlau</v>
          </cell>
          <cell r="B8" t="str">
            <v>1412</v>
          </cell>
          <cell r="C8">
            <v>57795.1</v>
          </cell>
          <cell r="D8">
            <v>49861.1</v>
          </cell>
        </row>
        <row r="9">
          <cell r="A9" t="str">
            <v>Spitalul Municipal Pascani</v>
          </cell>
          <cell r="B9" t="str">
            <v>1413</v>
          </cell>
          <cell r="C9">
            <v>33235.8</v>
          </cell>
          <cell r="D9">
            <v>32924.7</v>
          </cell>
        </row>
        <row r="10">
          <cell r="A10" t="str">
            <v>Spitalul Sf.Spiridon</v>
          </cell>
          <cell r="B10" t="str">
            <v>1414</v>
          </cell>
          <cell r="C10">
            <v>378517.6</v>
          </cell>
          <cell r="D10">
            <v>362399</v>
          </cell>
        </row>
        <row r="11">
          <cell r="A11" t="str">
            <v>AMITIE VITAL SCM</v>
          </cell>
          <cell r="B11" t="str">
            <v>1432</v>
          </cell>
          <cell r="C11">
            <v>42600.2</v>
          </cell>
          <cell r="D11">
            <v>42386</v>
          </cell>
        </row>
        <row r="12">
          <cell r="A12" t="str">
            <v>Centrul Medical COPOU</v>
          </cell>
          <cell r="B12" t="str">
            <v>1494</v>
          </cell>
          <cell r="C12">
            <v>1041</v>
          </cell>
          <cell r="D12">
            <v>1041</v>
          </cell>
        </row>
        <row r="13">
          <cell r="A13" t="str">
            <v>CHIRIEAC RODICA MARIETA</v>
          </cell>
          <cell r="B13" t="str">
            <v>1501</v>
          </cell>
          <cell r="C13">
            <v>24896.5</v>
          </cell>
          <cell r="D13">
            <v>24641.4</v>
          </cell>
        </row>
        <row r="14">
          <cell r="A14" t="str">
            <v>BALNEOSAN SRL</v>
          </cell>
          <cell r="B14" t="str">
            <v>1517</v>
          </cell>
          <cell r="C14">
            <v>42547.7</v>
          </cell>
          <cell r="D14">
            <v>41410.7</v>
          </cell>
        </row>
        <row r="15">
          <cell r="A15" t="str">
            <v>CMA RECUPERARE "NICOLINA"</v>
          </cell>
          <cell r="B15" t="str">
            <v>1585</v>
          </cell>
          <cell r="C15">
            <v>649540.3</v>
          </cell>
          <cell r="D15">
            <v>616449.9</v>
          </cell>
        </row>
        <row r="16">
          <cell r="A16" t="str">
            <v>FIZIOMEDICA SRL</v>
          </cell>
          <cell r="B16" t="str">
            <v>1664</v>
          </cell>
          <cell r="C16">
            <v>37975.6</v>
          </cell>
          <cell r="D16">
            <v>36912.7</v>
          </cell>
        </row>
        <row r="17">
          <cell r="A17" t="str">
            <v>ANCUTA CODRINA IRENA MIHAELA</v>
          </cell>
          <cell r="B17" t="str">
            <v>1665</v>
          </cell>
          <cell r="C17">
            <v>17962</v>
          </cell>
          <cell r="D17">
            <v>17805.1</v>
          </cell>
        </row>
        <row r="18">
          <cell r="A18" t="str">
            <v>ANALDA SRL (mai-iun)</v>
          </cell>
          <cell r="B18" t="str">
            <v>1822</v>
          </cell>
          <cell r="C18">
            <v>39820.9</v>
          </cell>
          <cell r="D18">
            <v>39490.2</v>
          </cell>
        </row>
        <row r="19">
          <cell r="A19" t="str">
            <v>Cabinet medical Stefania SRL (mai-iun)</v>
          </cell>
          <cell r="B19" t="str">
            <v>1824</v>
          </cell>
          <cell r="C19">
            <v>2731.9</v>
          </cell>
          <cell r="D19">
            <v>2698.4</v>
          </cell>
        </row>
      </sheetData>
      <sheetData sheetId="2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42913.5</v>
          </cell>
          <cell r="D2">
            <v>42426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182090.9</v>
          </cell>
          <cell r="D3">
            <v>179737.1</v>
          </cell>
        </row>
        <row r="4">
          <cell r="A4" t="str">
            <v>MEDFIZ SCM</v>
          </cell>
          <cell r="B4" t="str">
            <v>1407</v>
          </cell>
          <cell r="C4">
            <v>62485.7</v>
          </cell>
          <cell r="D4">
            <v>60360.7</v>
          </cell>
        </row>
        <row r="5">
          <cell r="A5" t="str">
            <v>Balneologie si Recuperare medicala</v>
          </cell>
          <cell r="B5" t="str">
            <v>1408</v>
          </cell>
          <cell r="C5">
            <v>118478.9</v>
          </cell>
          <cell r="D5">
            <v>116780.2</v>
          </cell>
        </row>
        <row r="6">
          <cell r="A6" t="str">
            <v>SAN FIZ</v>
          </cell>
          <cell r="B6" t="str">
            <v>1409</v>
          </cell>
          <cell r="C6">
            <v>10828.7</v>
          </cell>
          <cell r="D6">
            <v>10646.8</v>
          </cell>
        </row>
        <row r="7">
          <cell r="A7" t="str">
            <v>Centrul Med. SF.PETRU SI PAVEL</v>
          </cell>
          <cell r="B7" t="str">
            <v>1411</v>
          </cell>
          <cell r="C7">
            <v>120290.1</v>
          </cell>
          <cell r="D7">
            <v>117923.3</v>
          </cell>
        </row>
        <row r="8">
          <cell r="A8" t="str">
            <v>Spitalul Orasenesc Hirlau</v>
          </cell>
          <cell r="B8" t="str">
            <v>1412</v>
          </cell>
          <cell r="C8">
            <v>39802.7</v>
          </cell>
          <cell r="D8">
            <v>38776.7</v>
          </cell>
        </row>
        <row r="9">
          <cell r="A9" t="str">
            <v>Spitalul Municipal Pascani</v>
          </cell>
          <cell r="B9" t="str">
            <v>1413</v>
          </cell>
          <cell r="C9">
            <v>40313.4</v>
          </cell>
          <cell r="D9">
            <v>38062.7</v>
          </cell>
        </row>
        <row r="10">
          <cell r="A10" t="str">
            <v>Spitalul Sf.Spiridon</v>
          </cell>
          <cell r="B10" t="str">
            <v>1414</v>
          </cell>
          <cell r="C10">
            <v>319604.7</v>
          </cell>
          <cell r="D10">
            <v>297696.6</v>
          </cell>
        </row>
        <row r="11">
          <cell r="A11" t="str">
            <v>AMITIE VITAL SCM</v>
          </cell>
          <cell r="B11" t="str">
            <v>1432</v>
          </cell>
          <cell r="C11">
            <v>37955.2</v>
          </cell>
          <cell r="D11">
            <v>37179.6</v>
          </cell>
        </row>
        <row r="12">
          <cell r="A12" t="str">
            <v>Centrul Medical COPOU</v>
          </cell>
          <cell r="B12" t="str">
            <v>1494</v>
          </cell>
          <cell r="C12">
            <v>434.1</v>
          </cell>
          <cell r="D12">
            <v>434.1</v>
          </cell>
        </row>
        <row r="13">
          <cell r="A13" t="str">
            <v>CHIRIEAC RODICA MARIETA</v>
          </cell>
          <cell r="B13" t="str">
            <v>1501</v>
          </cell>
          <cell r="C13">
            <v>20619.7</v>
          </cell>
          <cell r="D13">
            <v>19922.2</v>
          </cell>
        </row>
        <row r="14">
          <cell r="A14" t="str">
            <v>BALNEOSAN SRL</v>
          </cell>
          <cell r="B14" t="str">
            <v>1517</v>
          </cell>
          <cell r="C14">
            <v>49161</v>
          </cell>
          <cell r="D14">
            <v>46287.8</v>
          </cell>
        </row>
        <row r="15">
          <cell r="A15" t="str">
            <v>CMA RECUPERARE "NICOLINA"</v>
          </cell>
          <cell r="B15" t="str">
            <v>1585</v>
          </cell>
          <cell r="C15">
            <v>676000.5</v>
          </cell>
          <cell r="D15">
            <v>644228.3</v>
          </cell>
        </row>
        <row r="16">
          <cell r="A16" t="str">
            <v>FIZIOMEDICA SRL</v>
          </cell>
          <cell r="B16" t="str">
            <v>1664</v>
          </cell>
          <cell r="C16">
            <v>39761.5</v>
          </cell>
          <cell r="D16">
            <v>38483.6</v>
          </cell>
        </row>
        <row r="17">
          <cell r="A17" t="str">
            <v>ANCUTA CODRINA IRENA MIHAELA</v>
          </cell>
          <cell r="B17" t="str">
            <v>1665</v>
          </cell>
          <cell r="C17">
            <v>15460.4</v>
          </cell>
          <cell r="D17">
            <v>14540.7</v>
          </cell>
        </row>
        <row r="18">
          <cell r="A18" t="str">
            <v>ANALDA SRL</v>
          </cell>
          <cell r="B18" t="str">
            <v>1822</v>
          </cell>
          <cell r="C18">
            <v>124150.5</v>
          </cell>
          <cell r="D18">
            <v>119428.9</v>
          </cell>
        </row>
        <row r="19">
          <cell r="A19" t="str">
            <v>Cabinet medical Stefania SRL</v>
          </cell>
          <cell r="B19" t="str">
            <v>1824</v>
          </cell>
          <cell r="C19">
            <v>9921.6</v>
          </cell>
          <cell r="D19">
            <v>9503.5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showGridLines="0" tabSelected="1" zoomScalePageLayoutView="0" workbookViewId="0" topLeftCell="A12">
      <selection activeCell="A49" sqref="A49:IV50"/>
    </sheetView>
  </sheetViews>
  <sheetFormatPr defaultColWidth="9.140625" defaultRowHeight="12.75" outlineLevelRow="1"/>
  <cols>
    <col min="1" max="1" width="3.7109375" style="48" customWidth="1"/>
    <col min="2" max="2" width="40.8515625" style="49" customWidth="1"/>
    <col min="3" max="3" width="13.28125" style="50" customWidth="1"/>
    <col min="4" max="4" width="16.57421875" style="51" customWidth="1"/>
    <col min="5" max="16384" width="9.140625" style="48" customWidth="1"/>
  </cols>
  <sheetData>
    <row r="1" spans="1:4" s="2" customFormat="1" ht="13.5" hidden="1" outlineLevel="1">
      <c r="A1" s="59"/>
      <c r="B1" s="60"/>
      <c r="C1" s="60"/>
      <c r="D1" s="60"/>
    </row>
    <row r="2" spans="2:3" s="2" customFormat="1" ht="13.5" hidden="1" outlineLevel="1">
      <c r="B2" s="62"/>
      <c r="C2" s="61" t="s">
        <v>6</v>
      </c>
    </row>
    <row r="3" spans="2:3" s="2" customFormat="1" ht="13.5" hidden="1" outlineLevel="1">
      <c r="B3" s="62"/>
      <c r="C3" s="61" t="s">
        <v>15</v>
      </c>
    </row>
    <row r="4" spans="2:3" s="2" customFormat="1" ht="13.5" hidden="1" outlineLevel="1">
      <c r="B4" s="62"/>
      <c r="C4" s="88" t="s">
        <v>36</v>
      </c>
    </row>
    <row r="5" spans="2:3" s="2" customFormat="1" ht="13.5" hidden="1" outlineLevel="1">
      <c r="B5" s="62"/>
      <c r="C5" s="88"/>
    </row>
    <row r="6" spans="2:3" s="2" customFormat="1" ht="13.5" hidden="1" outlineLevel="1">
      <c r="B6" s="62"/>
      <c r="C6" s="61" t="s">
        <v>7</v>
      </c>
    </row>
    <row r="7" spans="2:4" s="2" customFormat="1" ht="32.25" customHeight="1" hidden="1" outlineLevel="1">
      <c r="B7" s="62"/>
      <c r="C7" s="137" t="s">
        <v>18</v>
      </c>
      <c r="D7" s="133"/>
    </row>
    <row r="8" spans="2:3" s="2" customFormat="1" ht="13.5" hidden="1" outlineLevel="1">
      <c r="B8" s="62"/>
      <c r="C8" s="66" t="s">
        <v>5</v>
      </c>
    </row>
    <row r="9" spans="2:4" s="2" customFormat="1" ht="13.5" hidden="1" outlineLevel="1">
      <c r="B9" s="62"/>
      <c r="C9" s="63"/>
      <c r="D9" s="11"/>
    </row>
    <row r="10" spans="2:4" s="2" customFormat="1" ht="13.5" hidden="1" outlineLevel="1">
      <c r="B10" s="62"/>
      <c r="C10" s="63"/>
      <c r="D10" s="11"/>
    </row>
    <row r="11" spans="1:4" s="2" customFormat="1" ht="13.5" hidden="1" outlineLevel="1">
      <c r="A11" s="136"/>
      <c r="B11" s="136"/>
      <c r="C11" s="136"/>
      <c r="D11" s="136"/>
    </row>
    <row r="12" spans="1:4" s="2" customFormat="1" ht="27.75" customHeight="1" collapsed="1">
      <c r="A12" s="140" t="s">
        <v>20</v>
      </c>
      <c r="B12" s="140"/>
      <c r="C12" s="140"/>
      <c r="D12" s="140"/>
    </row>
    <row r="13" spans="2:4" s="13" customFormat="1" ht="15">
      <c r="B13" s="31"/>
      <c r="C13" s="17"/>
      <c r="D13" s="16"/>
    </row>
    <row r="14" spans="2:4" s="13" customFormat="1" ht="15">
      <c r="B14" s="31"/>
      <c r="C14" s="17"/>
      <c r="D14" s="32" t="s">
        <v>8</v>
      </c>
    </row>
    <row r="15" spans="1:4" s="13" customFormat="1" ht="15.75" thickBot="1">
      <c r="A15" s="14"/>
      <c r="B15" s="138" t="s">
        <v>50</v>
      </c>
      <c r="C15" s="139"/>
      <c r="D15" s="33"/>
    </row>
    <row r="16" spans="1:4" s="34" customFormat="1" ht="39.75" thickBot="1">
      <c r="A16" s="74" t="s">
        <v>0</v>
      </c>
      <c r="B16" s="75" t="s">
        <v>1</v>
      </c>
      <c r="C16" s="76" t="s">
        <v>48</v>
      </c>
      <c r="D16" s="94" t="s">
        <v>2</v>
      </c>
    </row>
    <row r="17" spans="1:4" s="35" customFormat="1" ht="21" thickBot="1">
      <c r="A17" s="78">
        <v>0</v>
      </c>
      <c r="B17" s="79">
        <v>1</v>
      </c>
      <c r="C17" s="80">
        <v>2</v>
      </c>
      <c r="D17" s="95" t="s">
        <v>9</v>
      </c>
    </row>
    <row r="18" spans="1:4" s="25" customFormat="1" ht="12.75">
      <c r="A18" s="7">
        <v>1</v>
      </c>
      <c r="B18" s="89" t="s">
        <v>33</v>
      </c>
      <c r="C18" s="90">
        <f>713.27+5+3.5+13-3.5-13-40</f>
        <v>678.27</v>
      </c>
      <c r="D18" s="26">
        <f aca="true" t="shared" si="0" ref="D18:D39">ROUND(C18/C$40*C$41,2)</f>
        <v>38915.88</v>
      </c>
    </row>
    <row r="19" spans="1:4" s="25" customFormat="1" ht="26.25">
      <c r="A19" s="77">
        <f>A18+1</f>
        <v>2</v>
      </c>
      <c r="B19" s="126" t="s">
        <v>46</v>
      </c>
      <c r="C19" s="104">
        <f>1849.8+325+35+52</f>
        <v>2261.8</v>
      </c>
      <c r="D19" s="96">
        <f t="shared" si="0"/>
        <v>129771.23</v>
      </c>
    </row>
    <row r="20" spans="1:4" s="25" customFormat="1" ht="27.75" customHeight="1">
      <c r="A20" s="77">
        <f aca="true" t="shared" si="1" ref="A20:A39">A19+1</f>
        <v>3</v>
      </c>
      <c r="B20" s="89" t="s">
        <v>45</v>
      </c>
      <c r="C20" s="90">
        <f>627.7+20+15+4+8+5+10+10-53+26.5</f>
        <v>673.2</v>
      </c>
      <c r="D20" s="26">
        <f t="shared" si="0"/>
        <v>38624.99</v>
      </c>
    </row>
    <row r="21" spans="1:4" s="25" customFormat="1" ht="12.75">
      <c r="A21" s="77">
        <f t="shared" si="1"/>
        <v>4</v>
      </c>
      <c r="B21" s="89" t="s">
        <v>25</v>
      </c>
      <c r="C21" s="90">
        <v>192.9</v>
      </c>
      <c r="D21" s="26">
        <f t="shared" si="0"/>
        <v>11067.68</v>
      </c>
    </row>
    <row r="22" spans="1:4" s="25" customFormat="1" ht="12.75">
      <c r="A22" s="77">
        <v>5</v>
      </c>
      <c r="B22" s="89" t="s">
        <v>40</v>
      </c>
      <c r="C22" s="90">
        <v>418</v>
      </c>
      <c r="D22" s="26">
        <f t="shared" si="0"/>
        <v>23982.83</v>
      </c>
    </row>
    <row r="23" spans="1:4" s="25" customFormat="1" ht="12.75">
      <c r="A23" s="77">
        <f t="shared" si="1"/>
        <v>6</v>
      </c>
      <c r="B23" s="91" t="s">
        <v>26</v>
      </c>
      <c r="C23" s="90">
        <v>1439</v>
      </c>
      <c r="D23" s="26">
        <f t="shared" si="0"/>
        <v>82562.92</v>
      </c>
    </row>
    <row r="24" spans="1:4" s="25" customFormat="1" ht="39.75" customHeight="1">
      <c r="A24" s="77">
        <f t="shared" si="1"/>
        <v>7</v>
      </c>
      <c r="B24" s="89" t="s">
        <v>37</v>
      </c>
      <c r="C24" s="90">
        <f>790.4-7-7+7</f>
        <v>783.4</v>
      </c>
      <c r="D24" s="26">
        <f t="shared" si="0"/>
        <v>44947.73</v>
      </c>
    </row>
    <row r="25" spans="1:4" s="25" customFormat="1" ht="26.25">
      <c r="A25" s="77">
        <f t="shared" si="1"/>
        <v>8</v>
      </c>
      <c r="B25" s="105" t="s">
        <v>41</v>
      </c>
      <c r="C25" s="90">
        <f>458+30</f>
        <v>488</v>
      </c>
      <c r="D25" s="26">
        <f t="shared" si="0"/>
        <v>27999.1</v>
      </c>
    </row>
    <row r="26" spans="1:4" s="25" customFormat="1" ht="12.75">
      <c r="A26" s="77">
        <f t="shared" si="1"/>
        <v>9</v>
      </c>
      <c r="B26" s="89" t="s">
        <v>39</v>
      </c>
      <c r="C26" s="130">
        <f>959+15+29.5+13+7-13</f>
        <v>1010.5</v>
      </c>
      <c r="D26" s="26">
        <f t="shared" si="0"/>
        <v>57977.64</v>
      </c>
    </row>
    <row r="27" spans="1:4" s="25" customFormat="1" ht="12.75">
      <c r="A27" s="77">
        <f t="shared" si="1"/>
        <v>10</v>
      </c>
      <c r="B27" s="89" t="s">
        <v>14</v>
      </c>
      <c r="C27" s="90">
        <v>92.33</v>
      </c>
      <c r="D27" s="26">
        <f t="shared" si="0"/>
        <v>5297.45</v>
      </c>
    </row>
    <row r="28" spans="1:4" s="25" customFormat="1" ht="12.75">
      <c r="A28" s="77">
        <f t="shared" si="1"/>
        <v>11</v>
      </c>
      <c r="B28" s="89" t="s">
        <v>42</v>
      </c>
      <c r="C28" s="131">
        <f>513.5+10</f>
        <v>523.5</v>
      </c>
      <c r="D28" s="26">
        <f t="shared" si="0"/>
        <v>30035.92</v>
      </c>
    </row>
    <row r="29" spans="1:4" s="25" customFormat="1" ht="12.75">
      <c r="A29" s="77">
        <f t="shared" si="1"/>
        <v>12</v>
      </c>
      <c r="B29" s="89" t="s">
        <v>35</v>
      </c>
      <c r="C29" s="90">
        <f>558.2-20</f>
        <v>538.2</v>
      </c>
      <c r="D29" s="26">
        <f t="shared" si="0"/>
        <v>30879.33</v>
      </c>
    </row>
    <row r="30" spans="1:4" s="25" customFormat="1" ht="28.5" customHeight="1">
      <c r="A30" s="77">
        <f t="shared" si="1"/>
        <v>13</v>
      </c>
      <c r="B30" s="89" t="s">
        <v>34</v>
      </c>
      <c r="C30" s="90">
        <v>386</v>
      </c>
      <c r="D30" s="26">
        <f t="shared" si="0"/>
        <v>22146.83</v>
      </c>
    </row>
    <row r="31" spans="1:4" s="25" customFormat="1" ht="12.75">
      <c r="A31" s="77">
        <f t="shared" si="1"/>
        <v>14</v>
      </c>
      <c r="B31" s="106" t="s">
        <v>44</v>
      </c>
      <c r="C31" s="90">
        <f>1003+30</f>
        <v>1033</v>
      </c>
      <c r="D31" s="26">
        <f t="shared" si="0"/>
        <v>59268.58</v>
      </c>
    </row>
    <row r="32" spans="1:4" s="25" customFormat="1" ht="12.75">
      <c r="A32" s="77">
        <f t="shared" si="1"/>
        <v>15</v>
      </c>
      <c r="B32" s="92" t="s">
        <v>27</v>
      </c>
      <c r="C32" s="120">
        <v>1270</v>
      </c>
      <c r="D32" s="26">
        <f t="shared" si="0"/>
        <v>72866.51</v>
      </c>
    </row>
    <row r="33" spans="1:4" s="25" customFormat="1" ht="12.75">
      <c r="A33" s="77">
        <f t="shared" si="1"/>
        <v>16</v>
      </c>
      <c r="B33" s="132" t="s">
        <v>49</v>
      </c>
      <c r="C33" s="120">
        <f>258.05+40</f>
        <v>298.05</v>
      </c>
      <c r="D33" s="26">
        <f t="shared" si="0"/>
        <v>17100.68</v>
      </c>
    </row>
    <row r="34" spans="1:4" s="25" customFormat="1" ht="12.75">
      <c r="A34" s="77">
        <f t="shared" si="1"/>
        <v>17</v>
      </c>
      <c r="B34" s="92" t="s">
        <v>28</v>
      </c>
      <c r="C34" s="120">
        <v>284.5</v>
      </c>
      <c r="D34" s="26">
        <f t="shared" si="0"/>
        <v>16323.25</v>
      </c>
    </row>
    <row r="35" spans="1:4" s="25" customFormat="1" ht="12.75">
      <c r="A35" s="77">
        <f t="shared" si="1"/>
        <v>18</v>
      </c>
      <c r="B35" s="91" t="s">
        <v>29</v>
      </c>
      <c r="C35" s="90">
        <v>517.55</v>
      </c>
      <c r="D35" s="26">
        <f t="shared" si="0"/>
        <v>29694.54</v>
      </c>
    </row>
    <row r="36" spans="1:4" s="25" customFormat="1" ht="49.5" customHeight="1">
      <c r="A36" s="77">
        <f t="shared" si="1"/>
        <v>19</v>
      </c>
      <c r="B36" s="92" t="s">
        <v>30</v>
      </c>
      <c r="C36" s="120">
        <f>499.2+15.1-6.86-1.14-0.09-0.86+2.38+2.22+2.22+1-6+0.51</f>
        <v>507.67999999999995</v>
      </c>
      <c r="D36" s="122">
        <f t="shared" si="0"/>
        <v>29128.24</v>
      </c>
    </row>
    <row r="37" spans="1:4" s="25" customFormat="1" ht="37.5" customHeight="1">
      <c r="A37" s="77">
        <f t="shared" si="1"/>
        <v>20</v>
      </c>
      <c r="B37" s="91" t="s">
        <v>31</v>
      </c>
      <c r="C37" s="90">
        <v>528.05</v>
      </c>
      <c r="D37" s="26">
        <f t="shared" si="0"/>
        <v>30296.98</v>
      </c>
    </row>
    <row r="38" spans="1:4" s="25" customFormat="1" ht="26.25">
      <c r="A38" s="77">
        <f t="shared" si="1"/>
        <v>21</v>
      </c>
      <c r="B38" s="91" t="s">
        <v>32</v>
      </c>
      <c r="C38" s="90">
        <v>122</v>
      </c>
      <c r="D38" s="26">
        <f t="shared" si="0"/>
        <v>6999.77</v>
      </c>
    </row>
    <row r="39" spans="1:4" s="25" customFormat="1" ht="12.75">
      <c r="A39" s="77">
        <f t="shared" si="1"/>
        <v>22</v>
      </c>
      <c r="B39" s="91" t="s">
        <v>47</v>
      </c>
      <c r="C39" s="129">
        <f>182+35+55-15+20</f>
        <v>277</v>
      </c>
      <c r="D39" s="26">
        <f t="shared" si="0"/>
        <v>15892.93</v>
      </c>
    </row>
    <row r="40" spans="1:4" s="38" customFormat="1" ht="12.75">
      <c r="A40" s="36"/>
      <c r="B40" s="52" t="s">
        <v>3</v>
      </c>
      <c r="C40" s="86">
        <f>SUM(C18:C39)</f>
        <v>14322.929999999998</v>
      </c>
      <c r="D40" s="86">
        <f>SUM(D18:D39)</f>
        <v>821781.01</v>
      </c>
    </row>
    <row r="41" spans="1:4" s="38" customFormat="1" ht="12.75">
      <c r="A41" s="36"/>
      <c r="B41" s="53" t="s">
        <v>16</v>
      </c>
      <c r="C41" s="55">
        <f>C42*0.9</f>
        <v>821781.0090000001</v>
      </c>
      <c r="D41" s="69"/>
    </row>
    <row r="42" spans="1:4" s="38" customFormat="1" ht="13.5" thickBot="1">
      <c r="A42" s="39"/>
      <c r="B42" s="54" t="s">
        <v>12</v>
      </c>
      <c r="C42" s="93">
        <v>913090.01</v>
      </c>
      <c r="D42" s="97"/>
    </row>
    <row r="43" spans="2:4" s="38" customFormat="1" ht="12.75">
      <c r="B43" s="40"/>
      <c r="C43" s="41"/>
      <c r="D43" s="42"/>
    </row>
    <row r="44" spans="2:4" s="38" customFormat="1" ht="12.75">
      <c r="B44" s="40" t="s">
        <v>4</v>
      </c>
      <c r="C44" s="41">
        <f>ROUND(C41/C40,2)</f>
        <v>57.38</v>
      </c>
      <c r="D44" s="42"/>
    </row>
    <row r="45" spans="2:4" s="38" customFormat="1" ht="12.75">
      <c r="B45" s="40"/>
      <c r="C45" s="41"/>
      <c r="D45" s="42"/>
    </row>
    <row r="46" spans="2:4" s="38" customFormat="1" ht="12.75">
      <c r="B46" s="43"/>
      <c r="C46" s="44"/>
      <c r="D46" s="43"/>
    </row>
    <row r="47" spans="2:4" s="38" customFormat="1" ht="12.75">
      <c r="B47" s="134"/>
      <c r="C47" s="135"/>
      <c r="D47" s="43"/>
    </row>
    <row r="48" spans="2:4" s="38" customFormat="1" ht="12.75">
      <c r="B48" s="40"/>
      <c r="C48" s="41"/>
      <c r="D48" s="42"/>
    </row>
    <row r="49" spans="1:4" ht="15">
      <c r="A49" s="13"/>
      <c r="B49" s="45"/>
      <c r="C49" s="46"/>
      <c r="D49" s="47"/>
    </row>
    <row r="50" spans="1:4" ht="15">
      <c r="A50" s="13"/>
      <c r="B50" s="45"/>
      <c r="C50" s="46"/>
      <c r="D50" s="47"/>
    </row>
    <row r="51" spans="1:4" ht="15">
      <c r="A51" s="13"/>
      <c r="B51" s="31"/>
      <c r="C51" s="17"/>
      <c r="D51" s="16"/>
    </row>
  </sheetData>
  <sheetProtection/>
  <mergeCells count="5">
    <mergeCell ref="B47:C47"/>
    <mergeCell ref="A11:D11"/>
    <mergeCell ref="C7:D7"/>
    <mergeCell ref="B15:C15"/>
    <mergeCell ref="A12:D12"/>
  </mergeCells>
  <printOptions horizontalCentered="1" verticalCentered="1"/>
  <pageMargins left="0.446850394" right="0.196850393700787" top="0.22" bottom="0.196850393700787" header="0.17" footer="0.118110236220472"/>
  <pageSetup fitToHeight="1" fitToWidth="1"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showGridLines="0" zoomScalePageLayoutView="0" workbookViewId="0" topLeftCell="A28">
      <selection activeCell="A49" sqref="A49:IV61"/>
    </sheetView>
  </sheetViews>
  <sheetFormatPr defaultColWidth="9.140625" defaultRowHeight="12.75" outlineLevelRow="1"/>
  <cols>
    <col min="1" max="1" width="3.7109375" style="48" customWidth="1"/>
    <col min="2" max="2" width="44.8515625" style="48" customWidth="1"/>
    <col min="3" max="3" width="13.7109375" style="48" customWidth="1"/>
    <col min="4" max="4" width="17.00390625" style="48" customWidth="1"/>
    <col min="5" max="16384" width="9.140625" style="48" customWidth="1"/>
  </cols>
  <sheetData>
    <row r="1" spans="1:4" s="2" customFormat="1" ht="13.5" hidden="1" outlineLevel="1">
      <c r="A1" s="59"/>
      <c r="B1" s="60"/>
      <c r="C1" s="60"/>
      <c r="D1" s="60"/>
    </row>
    <row r="2" spans="1:3" s="2" customFormat="1" ht="13.5" hidden="1" outlineLevel="1">
      <c r="A2" s="59"/>
      <c r="B2" s="60"/>
      <c r="C2" s="56" t="s">
        <v>6</v>
      </c>
    </row>
    <row r="3" spans="1:3" s="2" customFormat="1" ht="13.5" hidden="1" outlineLevel="1">
      <c r="A3" s="59"/>
      <c r="B3" s="60"/>
      <c r="C3" s="56" t="s">
        <v>15</v>
      </c>
    </row>
    <row r="4" spans="1:3" s="2" customFormat="1" ht="13.5" hidden="1" outlineLevel="1">
      <c r="A4" s="59"/>
      <c r="B4" s="60"/>
      <c r="C4" s="57" t="s">
        <v>36</v>
      </c>
    </row>
    <row r="5" s="2" customFormat="1" ht="13.5" hidden="1" outlineLevel="1">
      <c r="C5" s="57"/>
    </row>
    <row r="6" s="2" customFormat="1" ht="13.5" hidden="1" outlineLevel="1">
      <c r="C6" s="56" t="s">
        <v>7</v>
      </c>
    </row>
    <row r="7" spans="3:4" s="2" customFormat="1" ht="30" customHeight="1" hidden="1" outlineLevel="1">
      <c r="C7" s="137" t="s">
        <v>18</v>
      </c>
      <c r="D7" s="141"/>
    </row>
    <row r="8" s="2" customFormat="1" ht="13.5" hidden="1" outlineLevel="1">
      <c r="C8" s="58" t="s">
        <v>5</v>
      </c>
    </row>
    <row r="9" spans="3:4" s="2" customFormat="1" ht="13.5" hidden="1" outlineLevel="1">
      <c r="C9" s="66"/>
      <c r="D9" s="11"/>
    </row>
    <row r="10" spans="1:4" s="2" customFormat="1" ht="13.5" hidden="1" outlineLevel="1" collapsed="1">
      <c r="A10" s="136"/>
      <c r="B10" s="136"/>
      <c r="C10" s="136"/>
      <c r="D10" s="136"/>
    </row>
    <row r="11" spans="1:4" s="2" customFormat="1" ht="35.25" customHeight="1" collapsed="1">
      <c r="A11" s="140" t="s">
        <v>21</v>
      </c>
      <c r="B11" s="140"/>
      <c r="C11" s="140"/>
      <c r="D11" s="140"/>
    </row>
    <row r="12" spans="1:4" s="13" customFormat="1" ht="15">
      <c r="A12" s="67"/>
      <c r="B12" s="67"/>
      <c r="C12" s="67"/>
      <c r="D12" s="67"/>
    </row>
    <row r="13" s="13" customFormat="1" ht="15">
      <c r="D13" s="32" t="s">
        <v>19</v>
      </c>
    </row>
    <row r="14" spans="1:4" s="13" customFormat="1" ht="15">
      <c r="A14" s="14"/>
      <c r="B14" s="14"/>
      <c r="D14" s="33"/>
    </row>
    <row r="15" spans="1:4" ht="17.25" thickBot="1">
      <c r="A15" s="64"/>
      <c r="B15" s="138" t="str">
        <f>evaluare!B15</f>
        <v>29.01.2021</v>
      </c>
      <c r="C15" s="139"/>
      <c r="D15" s="64"/>
    </row>
    <row r="16" spans="1:4" s="20" customFormat="1" ht="39">
      <c r="A16" s="27" t="s">
        <v>0</v>
      </c>
      <c r="B16" s="73" t="s">
        <v>1</v>
      </c>
      <c r="C16" s="125" t="s">
        <v>48</v>
      </c>
      <c r="D16" s="29" t="s">
        <v>23</v>
      </c>
    </row>
    <row r="17" spans="1:4" s="68" customFormat="1" ht="26.25">
      <c r="A17" s="65">
        <v>0</v>
      </c>
      <c r="B17" s="18">
        <v>1</v>
      </c>
      <c r="C17" s="18">
        <v>2</v>
      </c>
      <c r="D17" s="123" t="s">
        <v>22</v>
      </c>
    </row>
    <row r="18" spans="1:4" s="84" customFormat="1" ht="12.75">
      <c r="A18" s="83">
        <v>1</v>
      </c>
      <c r="B18" s="99" t="s">
        <v>33</v>
      </c>
      <c r="C18" s="87">
        <v>30</v>
      </c>
      <c r="D18" s="82">
        <f>ROUND(C18/C$40*C$41,2)</f>
        <v>6522.07</v>
      </c>
    </row>
    <row r="19" spans="1:4" s="84" customFormat="1" ht="12.75">
      <c r="A19" s="83">
        <f>A18+1</f>
        <v>2</v>
      </c>
      <c r="B19" s="99" t="s">
        <v>38</v>
      </c>
      <c r="C19" s="87">
        <v>60</v>
      </c>
      <c r="D19" s="82">
        <f>ROUND(C19/C$40*C$41,2)</f>
        <v>13044.14</v>
      </c>
    </row>
    <row r="20" spans="1:4" s="84" customFormat="1" ht="31.5" customHeight="1">
      <c r="A20" s="83">
        <f aca="true" t="shared" si="0" ref="A20:A39">A19+1</f>
        <v>3</v>
      </c>
      <c r="B20" s="99" t="s">
        <v>45</v>
      </c>
      <c r="C20" s="87">
        <v>30</v>
      </c>
      <c r="D20" s="82">
        <f>ROUND(C20/C$40*C$41,2)+0.02</f>
        <v>6522.09</v>
      </c>
    </row>
    <row r="21" spans="1:4" s="84" customFormat="1" ht="12.75">
      <c r="A21" s="83">
        <f t="shared" si="0"/>
        <v>4</v>
      </c>
      <c r="B21" s="99" t="s">
        <v>25</v>
      </c>
      <c r="C21" s="87">
        <v>0</v>
      </c>
      <c r="D21" s="82">
        <f aca="true" t="shared" si="1" ref="D21:D39">ROUND(C21/C$40*C$41,2)</f>
        <v>0</v>
      </c>
    </row>
    <row r="22" spans="1:4" s="84" customFormat="1" ht="12.75">
      <c r="A22" s="83">
        <v>5</v>
      </c>
      <c r="B22" s="99" t="s">
        <v>40</v>
      </c>
      <c r="C22" s="87">
        <v>0</v>
      </c>
      <c r="D22" s="82">
        <f t="shared" si="1"/>
        <v>0</v>
      </c>
    </row>
    <row r="23" spans="1:4" s="84" customFormat="1" ht="12.75">
      <c r="A23" s="83">
        <f t="shared" si="0"/>
        <v>6</v>
      </c>
      <c r="B23" s="100" t="s">
        <v>26</v>
      </c>
      <c r="C23" s="87">
        <v>30</v>
      </c>
      <c r="D23" s="82">
        <f t="shared" si="1"/>
        <v>6522.07</v>
      </c>
    </row>
    <row r="24" spans="1:4" s="84" customFormat="1" ht="26.25">
      <c r="A24" s="83">
        <f t="shared" si="0"/>
        <v>7</v>
      </c>
      <c r="B24" s="99" t="s">
        <v>37</v>
      </c>
      <c r="C24" s="87">
        <v>30</v>
      </c>
      <c r="D24" s="82">
        <f t="shared" si="1"/>
        <v>6522.07</v>
      </c>
    </row>
    <row r="25" spans="1:4" s="84" customFormat="1" ht="26.25">
      <c r="A25" s="83">
        <f t="shared" si="0"/>
        <v>8</v>
      </c>
      <c r="B25" s="99" t="s">
        <v>41</v>
      </c>
      <c r="C25" s="87">
        <v>30</v>
      </c>
      <c r="D25" s="124">
        <f t="shared" si="1"/>
        <v>6522.07</v>
      </c>
    </row>
    <row r="26" spans="1:4" s="84" customFormat="1" ht="12.75">
      <c r="A26" s="83">
        <f t="shared" si="0"/>
        <v>9</v>
      </c>
      <c r="B26" s="99" t="s">
        <v>39</v>
      </c>
      <c r="C26" s="87">
        <v>30</v>
      </c>
      <c r="D26" s="82">
        <f t="shared" si="1"/>
        <v>6522.07</v>
      </c>
    </row>
    <row r="27" spans="1:4" s="84" customFormat="1" ht="12.75">
      <c r="A27" s="83">
        <f t="shared" si="0"/>
        <v>10</v>
      </c>
      <c r="B27" s="99" t="s">
        <v>14</v>
      </c>
      <c r="C27" s="107">
        <v>0</v>
      </c>
      <c r="D27" s="82">
        <f t="shared" si="1"/>
        <v>0</v>
      </c>
    </row>
    <row r="28" spans="1:4" s="84" customFormat="1" ht="12.75">
      <c r="A28" s="83">
        <f t="shared" si="0"/>
        <v>11</v>
      </c>
      <c r="B28" s="99" t="s">
        <v>42</v>
      </c>
      <c r="C28" s="87">
        <v>0</v>
      </c>
      <c r="D28" s="82">
        <f t="shared" si="1"/>
        <v>0</v>
      </c>
    </row>
    <row r="29" spans="1:4" s="84" customFormat="1" ht="12.75">
      <c r="A29" s="83">
        <f t="shared" si="0"/>
        <v>12</v>
      </c>
      <c r="B29" s="99" t="s">
        <v>35</v>
      </c>
      <c r="C29" s="87">
        <v>0</v>
      </c>
      <c r="D29" s="82">
        <f t="shared" si="1"/>
        <v>0</v>
      </c>
    </row>
    <row r="30" spans="1:4" s="84" customFormat="1" ht="12.75">
      <c r="A30" s="83">
        <f t="shared" si="0"/>
        <v>13</v>
      </c>
      <c r="B30" s="99" t="s">
        <v>34</v>
      </c>
      <c r="C30" s="87">
        <v>30</v>
      </c>
      <c r="D30" s="82">
        <f t="shared" si="1"/>
        <v>6522.07</v>
      </c>
    </row>
    <row r="31" spans="1:4" s="84" customFormat="1" ht="12.75">
      <c r="A31" s="83">
        <f t="shared" si="0"/>
        <v>14</v>
      </c>
      <c r="B31" s="105" t="s">
        <v>44</v>
      </c>
      <c r="C31" s="121">
        <v>60</v>
      </c>
      <c r="D31" s="6">
        <f t="shared" si="1"/>
        <v>13044.14</v>
      </c>
    </row>
    <row r="32" spans="1:4" s="84" customFormat="1" ht="12.75">
      <c r="A32" s="83">
        <f t="shared" si="0"/>
        <v>15</v>
      </c>
      <c r="B32" s="101" t="s">
        <v>27</v>
      </c>
      <c r="C32" s="121">
        <v>30</v>
      </c>
      <c r="D32" s="82">
        <f t="shared" si="1"/>
        <v>6522.07</v>
      </c>
    </row>
    <row r="33" spans="1:4" s="84" customFormat="1" ht="12.75">
      <c r="A33" s="83">
        <f t="shared" si="0"/>
        <v>16</v>
      </c>
      <c r="B33" s="101" t="s">
        <v>49</v>
      </c>
      <c r="C33" s="121">
        <v>30</v>
      </c>
      <c r="D33" s="82">
        <f t="shared" si="1"/>
        <v>6522.07</v>
      </c>
    </row>
    <row r="34" spans="1:4" s="84" customFormat="1" ht="12.75">
      <c r="A34" s="83">
        <f t="shared" si="0"/>
        <v>17</v>
      </c>
      <c r="B34" s="101" t="s">
        <v>28</v>
      </c>
      <c r="C34" s="121">
        <v>0</v>
      </c>
      <c r="D34" s="82">
        <f t="shared" si="1"/>
        <v>0</v>
      </c>
    </row>
    <row r="35" spans="1:4" s="84" customFormat="1" ht="12.75">
      <c r="A35" s="83">
        <f t="shared" si="0"/>
        <v>18</v>
      </c>
      <c r="B35" s="100" t="s">
        <v>29</v>
      </c>
      <c r="C35" s="87">
        <v>0</v>
      </c>
      <c r="D35" s="82">
        <f t="shared" si="1"/>
        <v>0</v>
      </c>
    </row>
    <row r="36" spans="1:4" s="84" customFormat="1" ht="26.25">
      <c r="A36" s="83">
        <f t="shared" si="0"/>
        <v>19</v>
      </c>
      <c r="B36" s="101" t="s">
        <v>30</v>
      </c>
      <c r="C36" s="87">
        <v>0</v>
      </c>
      <c r="D36" s="82">
        <f t="shared" si="1"/>
        <v>0</v>
      </c>
    </row>
    <row r="37" spans="1:4" s="84" customFormat="1" ht="26.25">
      <c r="A37" s="83">
        <f t="shared" si="0"/>
        <v>20</v>
      </c>
      <c r="B37" s="100" t="s">
        <v>31</v>
      </c>
      <c r="C37" s="87">
        <v>30</v>
      </c>
      <c r="D37" s="82">
        <f t="shared" si="1"/>
        <v>6522.07</v>
      </c>
    </row>
    <row r="38" spans="1:4" s="84" customFormat="1" ht="12.75">
      <c r="A38" s="83">
        <f t="shared" si="0"/>
        <v>21</v>
      </c>
      <c r="B38" s="100" t="s">
        <v>32</v>
      </c>
      <c r="C38" s="87">
        <v>0</v>
      </c>
      <c r="D38" s="82">
        <f t="shared" si="1"/>
        <v>0</v>
      </c>
    </row>
    <row r="39" spans="1:4" s="84" customFormat="1" ht="12.75">
      <c r="A39" s="83">
        <f t="shared" si="0"/>
        <v>22</v>
      </c>
      <c r="B39" s="127" t="s">
        <v>47</v>
      </c>
      <c r="C39" s="87">
        <v>0</v>
      </c>
      <c r="D39" s="82">
        <f t="shared" si="1"/>
        <v>0</v>
      </c>
    </row>
    <row r="40" spans="1:4" s="84" customFormat="1" ht="12.75">
      <c r="A40" s="83"/>
      <c r="B40" s="102" t="s">
        <v>3</v>
      </c>
      <c r="C40" s="85">
        <f>SUM(C18:C39)</f>
        <v>420</v>
      </c>
      <c r="D40" s="5">
        <f>SUM(D18:D39)</f>
        <v>91309.00000000003</v>
      </c>
    </row>
    <row r="41" spans="1:4" s="38" customFormat="1" ht="12.75">
      <c r="A41" s="36"/>
      <c r="B41" s="103" t="s">
        <v>11</v>
      </c>
      <c r="C41" s="37">
        <f>ROUND(evaluare!C42*0.1,2)</f>
        <v>91309</v>
      </c>
      <c r="D41" s="37"/>
    </row>
    <row r="42" spans="1:4" s="38" customFormat="1" ht="13.5" thickBot="1">
      <c r="A42" s="39"/>
      <c r="B42" s="70"/>
      <c r="C42" s="71"/>
      <c r="D42" s="71"/>
    </row>
    <row r="43" spans="2:4" s="38" customFormat="1" ht="12.75">
      <c r="B43" s="72"/>
      <c r="C43" s="72"/>
      <c r="D43" s="72"/>
    </row>
    <row r="44" spans="2:4" s="38" customFormat="1" ht="12.75">
      <c r="B44" s="40" t="s">
        <v>4</v>
      </c>
      <c r="C44" s="41">
        <f>ROUND(C41/C40,2)</f>
        <v>217.4</v>
      </c>
      <c r="D44" s="42"/>
    </row>
    <row r="45" spans="2:4" s="38" customFormat="1" ht="12.75">
      <c r="B45" s="72"/>
      <c r="C45" s="42"/>
      <c r="D45" s="42"/>
    </row>
    <row r="46" spans="2:4" s="38" customFormat="1" ht="12.75">
      <c r="B46" s="43"/>
      <c r="C46" s="43"/>
      <c r="D46" s="43"/>
    </row>
    <row r="47" spans="2:4" s="38" customFormat="1" ht="12.75">
      <c r="B47" s="134"/>
      <c r="C47" s="135"/>
      <c r="D47" s="43"/>
    </row>
    <row r="48" s="38" customFormat="1" ht="12.75"/>
  </sheetData>
  <sheetProtection/>
  <mergeCells count="5">
    <mergeCell ref="B47:C47"/>
    <mergeCell ref="A10:D10"/>
    <mergeCell ref="A11:D11"/>
    <mergeCell ref="C7:D7"/>
    <mergeCell ref="B15:C15"/>
  </mergeCells>
  <printOptions horizontalCentered="1" verticalCentered="1"/>
  <pageMargins left="0.56" right="0.15748031496063" top="0.393700787401575" bottom="0.393700787401575" header="0.17" footer="0.31496062992126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showGridLines="0" zoomScaleSheetLayoutView="100" zoomScalePageLayoutView="0" workbookViewId="0" topLeftCell="A26">
      <selection activeCell="A33" sqref="A33:IV35"/>
    </sheetView>
  </sheetViews>
  <sheetFormatPr defaultColWidth="9.140625" defaultRowHeight="12.75"/>
  <cols>
    <col min="1" max="1" width="4.00390625" style="2" customWidth="1"/>
    <col min="2" max="2" width="50.8515625" style="2" customWidth="1"/>
    <col min="3" max="3" width="17.140625" style="12" customWidth="1"/>
    <col min="4" max="4" width="16.8515625" style="11" customWidth="1"/>
    <col min="5" max="5" width="15.140625" style="11" customWidth="1"/>
    <col min="6" max="16384" width="9.140625" style="2" customWidth="1"/>
  </cols>
  <sheetData>
    <row r="1" spans="1:5" ht="30" customHeight="1">
      <c r="A1" s="142" t="s">
        <v>51</v>
      </c>
      <c r="B1" s="142"/>
      <c r="C1" s="142"/>
      <c r="D1" s="142"/>
      <c r="E1" s="142"/>
    </row>
    <row r="2" spans="1:5" s="13" customFormat="1" ht="15" customHeight="1">
      <c r="A2" s="14"/>
      <c r="B2" s="14"/>
      <c r="C2" s="15"/>
      <c r="D2" s="16"/>
      <c r="E2" s="17" t="s">
        <v>24</v>
      </c>
    </row>
    <row r="3" spans="1:5" s="13" customFormat="1" ht="15" customHeight="1">
      <c r="A3" s="14"/>
      <c r="B3" s="138"/>
      <c r="C3" s="139"/>
      <c r="D3" s="16"/>
      <c r="E3" s="16"/>
    </row>
    <row r="4" spans="1:5" ht="15" customHeight="1" thickBot="1">
      <c r="A4" s="3"/>
      <c r="B4" s="138" t="str">
        <f>evaluare!B15</f>
        <v>29.01.2021</v>
      </c>
      <c r="C4" s="139"/>
      <c r="D4" s="4"/>
      <c r="E4" s="4"/>
    </row>
    <row r="5" spans="1:5" s="30" customFormat="1" ht="59.25" customHeight="1">
      <c r="A5" s="27" t="s">
        <v>0</v>
      </c>
      <c r="B5" s="28" t="s">
        <v>1</v>
      </c>
      <c r="C5" s="116" t="s">
        <v>3</v>
      </c>
      <c r="D5" s="29" t="s">
        <v>17</v>
      </c>
      <c r="E5" s="117" t="s">
        <v>13</v>
      </c>
    </row>
    <row r="6" spans="1:5" s="98" customFormat="1" ht="12" thickBot="1">
      <c r="A6" s="112">
        <v>0</v>
      </c>
      <c r="B6" s="113">
        <v>1</v>
      </c>
      <c r="C6" s="114">
        <v>2</v>
      </c>
      <c r="D6" s="115">
        <v>3</v>
      </c>
      <c r="E6" s="118">
        <v>4</v>
      </c>
    </row>
    <row r="7" spans="1:5" s="19" customFormat="1" ht="12.75">
      <c r="A7" s="108">
        <v>1</v>
      </c>
      <c r="B7" s="109" t="s">
        <v>43</v>
      </c>
      <c r="C7" s="110">
        <f>SUM(D7:E7)</f>
        <v>45437.95</v>
      </c>
      <c r="D7" s="111">
        <f>evaluare!D18</f>
        <v>38915.88</v>
      </c>
      <c r="E7" s="119">
        <f>disp!D18</f>
        <v>6522.07</v>
      </c>
    </row>
    <row r="8" spans="1:5" s="19" customFormat="1" ht="12.75">
      <c r="A8" s="7">
        <f>A7+1</f>
        <v>2</v>
      </c>
      <c r="B8" s="126" t="s">
        <v>46</v>
      </c>
      <c r="C8" s="110">
        <f aca="true" t="shared" si="0" ref="C8:C28">SUM(D8:E8)</f>
        <v>142815.37</v>
      </c>
      <c r="D8" s="111">
        <f>evaluare!D19</f>
        <v>129771.23</v>
      </c>
      <c r="E8" s="119">
        <f>disp!D19</f>
        <v>13044.14</v>
      </c>
    </row>
    <row r="9" spans="1:5" s="19" customFormat="1" ht="26.25">
      <c r="A9" s="7">
        <f aca="true" t="shared" si="1" ref="A9:A28">A8+1</f>
        <v>3</v>
      </c>
      <c r="B9" s="1" t="s">
        <v>45</v>
      </c>
      <c r="C9" s="110">
        <f t="shared" si="0"/>
        <v>45147.08</v>
      </c>
      <c r="D9" s="111">
        <f>evaluare!D20</f>
        <v>38624.99</v>
      </c>
      <c r="E9" s="119">
        <f>disp!D20</f>
        <v>6522.09</v>
      </c>
    </row>
    <row r="10" spans="1:5" s="81" customFormat="1" ht="12.75">
      <c r="A10" s="7">
        <f t="shared" si="1"/>
        <v>4</v>
      </c>
      <c r="B10" s="1" t="s">
        <v>25</v>
      </c>
      <c r="C10" s="110">
        <f t="shared" si="0"/>
        <v>11067.68</v>
      </c>
      <c r="D10" s="111">
        <f>evaluare!D21</f>
        <v>11067.68</v>
      </c>
      <c r="E10" s="119">
        <f>disp!D21</f>
        <v>0</v>
      </c>
    </row>
    <row r="11" spans="1:5" s="19" customFormat="1" ht="12.75">
      <c r="A11" s="7">
        <v>5</v>
      </c>
      <c r="B11" s="89" t="s">
        <v>40</v>
      </c>
      <c r="C11" s="110">
        <f t="shared" si="0"/>
        <v>23982.83</v>
      </c>
      <c r="D11" s="111">
        <f>evaluare!D22</f>
        <v>23982.83</v>
      </c>
      <c r="E11" s="119">
        <f>disp!D22</f>
        <v>0</v>
      </c>
    </row>
    <row r="12" spans="1:5" s="19" customFormat="1" ht="12.75">
      <c r="A12" s="7">
        <f t="shared" si="1"/>
        <v>6</v>
      </c>
      <c r="B12" s="127" t="s">
        <v>26</v>
      </c>
      <c r="C12" s="110">
        <f t="shared" si="0"/>
        <v>89084.98999999999</v>
      </c>
      <c r="D12" s="111">
        <f>evaluare!D23</f>
        <v>82562.92</v>
      </c>
      <c r="E12" s="119">
        <f>disp!D23</f>
        <v>6522.07</v>
      </c>
    </row>
    <row r="13" spans="1:5" s="19" customFormat="1" ht="26.25">
      <c r="A13" s="7">
        <f t="shared" si="1"/>
        <v>7</v>
      </c>
      <c r="B13" s="89" t="s">
        <v>37</v>
      </c>
      <c r="C13" s="110">
        <f t="shared" si="0"/>
        <v>51469.8</v>
      </c>
      <c r="D13" s="111">
        <f>evaluare!D24</f>
        <v>44947.73</v>
      </c>
      <c r="E13" s="119">
        <f>disp!D24</f>
        <v>6522.07</v>
      </c>
    </row>
    <row r="14" spans="1:5" s="81" customFormat="1" ht="12.75">
      <c r="A14" s="7">
        <f t="shared" si="1"/>
        <v>8</v>
      </c>
      <c r="B14" s="1" t="s">
        <v>41</v>
      </c>
      <c r="C14" s="110">
        <f t="shared" si="0"/>
        <v>34521.17</v>
      </c>
      <c r="D14" s="111">
        <f>evaluare!D25</f>
        <v>27999.1</v>
      </c>
      <c r="E14" s="119">
        <f>disp!D25</f>
        <v>6522.07</v>
      </c>
    </row>
    <row r="15" spans="1:5" s="81" customFormat="1" ht="12.75">
      <c r="A15" s="7">
        <f t="shared" si="1"/>
        <v>9</v>
      </c>
      <c r="B15" s="89" t="s">
        <v>39</v>
      </c>
      <c r="C15" s="110">
        <f t="shared" si="0"/>
        <v>64499.71</v>
      </c>
      <c r="D15" s="111">
        <f>evaluare!D26</f>
        <v>57977.64</v>
      </c>
      <c r="E15" s="119">
        <f>disp!D26</f>
        <v>6522.07</v>
      </c>
    </row>
    <row r="16" spans="1:5" s="19" customFormat="1" ht="12.75">
      <c r="A16" s="7">
        <f t="shared" si="1"/>
        <v>10</v>
      </c>
      <c r="B16" s="1" t="s">
        <v>14</v>
      </c>
      <c r="C16" s="110">
        <f t="shared" si="0"/>
        <v>5297.45</v>
      </c>
      <c r="D16" s="111">
        <f>evaluare!D27</f>
        <v>5297.45</v>
      </c>
      <c r="E16" s="119">
        <f>disp!D27</f>
        <v>0</v>
      </c>
    </row>
    <row r="17" spans="1:5" s="19" customFormat="1" ht="12.75">
      <c r="A17" s="7">
        <f t="shared" si="1"/>
        <v>11</v>
      </c>
      <c r="B17" s="89" t="s">
        <v>42</v>
      </c>
      <c r="C17" s="110">
        <f t="shared" si="0"/>
        <v>30035.92</v>
      </c>
      <c r="D17" s="111">
        <f>evaluare!D28</f>
        <v>30035.92</v>
      </c>
      <c r="E17" s="119">
        <f>disp!D28</f>
        <v>0</v>
      </c>
    </row>
    <row r="18" spans="1:5" s="19" customFormat="1" ht="12.75">
      <c r="A18" s="7">
        <f t="shared" si="1"/>
        <v>12</v>
      </c>
      <c r="B18" s="1" t="s">
        <v>35</v>
      </c>
      <c r="C18" s="110">
        <f t="shared" si="0"/>
        <v>30879.33</v>
      </c>
      <c r="D18" s="111">
        <f>evaluare!D29</f>
        <v>30879.33</v>
      </c>
      <c r="E18" s="119">
        <f>disp!D29</f>
        <v>0</v>
      </c>
    </row>
    <row r="19" spans="1:5" s="81" customFormat="1" ht="12.75">
      <c r="A19" s="7">
        <f t="shared" si="1"/>
        <v>13</v>
      </c>
      <c r="B19" s="1" t="s">
        <v>34</v>
      </c>
      <c r="C19" s="110">
        <f t="shared" si="0"/>
        <v>28668.9</v>
      </c>
      <c r="D19" s="111">
        <f>evaluare!D30</f>
        <v>22146.83</v>
      </c>
      <c r="E19" s="119">
        <f>disp!D30</f>
        <v>6522.07</v>
      </c>
    </row>
    <row r="20" spans="1:5" s="81" customFormat="1" ht="12.75">
      <c r="A20" s="7">
        <f t="shared" si="1"/>
        <v>14</v>
      </c>
      <c r="B20" s="106" t="s">
        <v>44</v>
      </c>
      <c r="C20" s="110">
        <f t="shared" si="0"/>
        <v>72312.72</v>
      </c>
      <c r="D20" s="111">
        <f>evaluare!D31</f>
        <v>59268.58</v>
      </c>
      <c r="E20" s="119">
        <f>disp!D31</f>
        <v>13044.14</v>
      </c>
    </row>
    <row r="21" spans="1:5" s="19" customFormat="1" ht="12.75">
      <c r="A21" s="7">
        <f t="shared" si="1"/>
        <v>15</v>
      </c>
      <c r="B21" s="128" t="s">
        <v>27</v>
      </c>
      <c r="C21" s="110">
        <f t="shared" si="0"/>
        <v>79388.57999999999</v>
      </c>
      <c r="D21" s="111">
        <f>evaluare!D32</f>
        <v>72866.51</v>
      </c>
      <c r="E21" s="119">
        <f>disp!D32</f>
        <v>6522.07</v>
      </c>
    </row>
    <row r="22" spans="1:5" s="19" customFormat="1" ht="12.75">
      <c r="A22" s="7">
        <f t="shared" si="1"/>
        <v>16</v>
      </c>
      <c r="B22" s="101" t="s">
        <v>49</v>
      </c>
      <c r="C22" s="110">
        <f>SUM(D22:E22)</f>
        <v>23622.75</v>
      </c>
      <c r="D22" s="111">
        <f>evaluare!D33</f>
        <v>17100.68</v>
      </c>
      <c r="E22" s="119">
        <f>disp!D33</f>
        <v>6522.07</v>
      </c>
    </row>
    <row r="23" spans="1:5" s="19" customFormat="1" ht="12.75">
      <c r="A23" s="7">
        <f t="shared" si="1"/>
        <v>17</v>
      </c>
      <c r="B23" s="128" t="s">
        <v>28</v>
      </c>
      <c r="C23" s="110">
        <f t="shared" si="0"/>
        <v>16323.25</v>
      </c>
      <c r="D23" s="111">
        <f>evaluare!D34</f>
        <v>16323.25</v>
      </c>
      <c r="E23" s="119">
        <f>disp!D34</f>
        <v>0</v>
      </c>
    </row>
    <row r="24" spans="1:5" s="19" customFormat="1" ht="12.75">
      <c r="A24" s="7">
        <f t="shared" si="1"/>
        <v>18</v>
      </c>
      <c r="B24" s="127" t="s">
        <v>29</v>
      </c>
      <c r="C24" s="110">
        <f t="shared" si="0"/>
        <v>29694.54</v>
      </c>
      <c r="D24" s="111">
        <f>evaluare!D35</f>
        <v>29694.54</v>
      </c>
      <c r="E24" s="119">
        <f>disp!D35</f>
        <v>0</v>
      </c>
    </row>
    <row r="25" spans="1:5" s="19" customFormat="1" ht="26.25">
      <c r="A25" s="7">
        <f t="shared" si="1"/>
        <v>19</v>
      </c>
      <c r="B25" s="128" t="s">
        <v>30</v>
      </c>
      <c r="C25" s="110">
        <f t="shared" si="0"/>
        <v>29128.24</v>
      </c>
      <c r="D25" s="111">
        <f>evaluare!D36</f>
        <v>29128.24</v>
      </c>
      <c r="E25" s="119">
        <f>disp!D36</f>
        <v>0</v>
      </c>
    </row>
    <row r="26" spans="1:5" s="19" customFormat="1" ht="26.25">
      <c r="A26" s="7">
        <f t="shared" si="1"/>
        <v>20</v>
      </c>
      <c r="B26" s="127" t="s">
        <v>31</v>
      </c>
      <c r="C26" s="110">
        <f t="shared" si="0"/>
        <v>36819.05</v>
      </c>
      <c r="D26" s="111">
        <f>evaluare!D37</f>
        <v>30296.98</v>
      </c>
      <c r="E26" s="119">
        <f>disp!D37</f>
        <v>6522.07</v>
      </c>
    </row>
    <row r="27" spans="1:5" s="20" customFormat="1" ht="12.75">
      <c r="A27" s="7">
        <f t="shared" si="1"/>
        <v>21</v>
      </c>
      <c r="B27" s="127" t="s">
        <v>32</v>
      </c>
      <c r="C27" s="110">
        <f t="shared" si="0"/>
        <v>6999.77</v>
      </c>
      <c r="D27" s="111">
        <f>evaluare!D38</f>
        <v>6999.77</v>
      </c>
      <c r="E27" s="119">
        <f>disp!D38</f>
        <v>0</v>
      </c>
    </row>
    <row r="28" spans="1:5" s="20" customFormat="1" ht="12.75">
      <c r="A28" s="7">
        <f t="shared" si="1"/>
        <v>22</v>
      </c>
      <c r="B28" s="91" t="s">
        <v>47</v>
      </c>
      <c r="C28" s="110">
        <f t="shared" si="0"/>
        <v>15892.93</v>
      </c>
      <c r="D28" s="111">
        <f>evaluare!D39</f>
        <v>15892.93</v>
      </c>
      <c r="E28" s="119">
        <f>disp!D39</f>
        <v>0</v>
      </c>
    </row>
    <row r="29" spans="1:5" s="19" customFormat="1" ht="20.25" customHeight="1" thickBot="1">
      <c r="A29" s="8"/>
      <c r="B29" s="9" t="s">
        <v>3</v>
      </c>
      <c r="C29" s="10">
        <f>SUM(C7:C28)</f>
        <v>913090.0100000001</v>
      </c>
      <c r="D29" s="10">
        <f>SUM(D7:D28)</f>
        <v>821781.01</v>
      </c>
      <c r="E29" s="10">
        <f>SUM(E7:E28)</f>
        <v>91309.00000000003</v>
      </c>
    </row>
    <row r="30" spans="3:5" s="19" customFormat="1" ht="12.75">
      <c r="C30" s="21"/>
      <c r="D30" s="22"/>
      <c r="E30" s="22"/>
    </row>
    <row r="31" spans="2:5" s="20" customFormat="1" ht="12.75">
      <c r="B31" s="20" t="s">
        <v>10</v>
      </c>
      <c r="C31" s="23"/>
      <c r="D31" s="24">
        <f>evaluare!C44</f>
        <v>57.38</v>
      </c>
      <c r="E31" s="24">
        <f>disp!C44</f>
        <v>217.4</v>
      </c>
    </row>
    <row r="32" spans="3:5" s="19" customFormat="1" ht="12.75">
      <c r="C32" s="21"/>
      <c r="D32" s="22"/>
      <c r="E32" s="22"/>
    </row>
  </sheetData>
  <sheetProtection/>
  <mergeCells count="3">
    <mergeCell ref="A1:E1"/>
    <mergeCell ref="B4:C4"/>
    <mergeCell ref="B3:C3"/>
  </mergeCells>
  <printOptions horizontalCentered="1" verticalCentered="1"/>
  <pageMargins left="0" right="0" top="0.196850393700787" bottom="0" header="0.31496062992126" footer="0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 Cotutiu</dc:creator>
  <cp:keywords/>
  <dc:description/>
  <cp:lastModifiedBy>irina.gherghel</cp:lastModifiedBy>
  <cp:lastPrinted>2020-12-31T08:02:36Z</cp:lastPrinted>
  <dcterms:created xsi:type="dcterms:W3CDTF">2003-02-20T14:27:52Z</dcterms:created>
  <dcterms:modified xsi:type="dcterms:W3CDTF">2021-02-02T09:45:04Z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1224956154</vt:i4>
  </property>
  <property fmtid="{D5CDD505-2E9C-101B-9397-08002B2CF9AE}" pid="3" name="_EmailSubject">
    <vt:lpwstr>ultima varianta </vt:lpwstr>
  </property>
  <property fmtid="{D5CDD505-2E9C-101B-9397-08002B2CF9AE}" pid="4" name="_AuthorEmail">
    <vt:lpwstr>radut@hih.ro</vt:lpwstr>
  </property>
  <property fmtid="{D5CDD505-2E9C-101B-9397-08002B2CF9AE}" pid="5" name="_AuthorEmailDisplayName">
    <vt:lpwstr>radut</vt:lpwstr>
  </property>
  <property fmtid="{D5CDD505-2E9C-101B-9397-08002B2CF9AE}" pid="6" name="_PreviousAdHocReviewCycleID">
    <vt:i4>1507346432</vt:i4>
  </property>
  <property fmtid="{D5CDD505-2E9C-101B-9397-08002B2CF9AE}" pid="7" name="_ReviewingToolsShownOnce">
    <vt:lpwstr/>
  </property>
</Properties>
</file>