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'cal_II'!$A$1:$D$44</definedName>
    <definedName name="_xlnm.Print_Area" localSheetId="2">'cal_ISO'!$A$1:$E$45</definedName>
    <definedName name="_xlnm.Print_Area" localSheetId="1">'evaluare'!$A$1:$D$46</definedName>
    <definedName name="_xlnm.Print_Area" localSheetId="0">'TOTAL'!$A$1:$L$45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<sst xmlns="http://schemas.openxmlformats.org/spreadsheetml/2006/main" count="187" uniqueCount="72">
  <si>
    <t>Nr.crt.</t>
  </si>
  <si>
    <t>FURNIZOR</t>
  </si>
  <si>
    <t>Fond alocat 1</t>
  </si>
  <si>
    <t>TOTAL</t>
  </si>
  <si>
    <t>VAL.PUNCT=</t>
  </si>
  <si>
    <t>FOND TOTAL ALOCAT LABORATOARE</t>
  </si>
  <si>
    <t>CASA DE ASIGURARI DE SANATATE IASI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</si>
  <si>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</si>
  <si>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</si>
  <si>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</si>
  <si>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</si>
  <si>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</si>
  <si>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</si>
  <si>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</si>
  <si>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</si>
  <si>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</si>
  <si>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</si>
  <si>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</si>
  <si>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</si>
  <si>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</si>
  <si>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</si>
  <si>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</si>
  <si>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</si>
  <si>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</si>
  <si>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</si>
  <si>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</si>
  <si>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</si>
  <si>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</si>
  <si>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</si>
  <si>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</si>
  <si>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</si>
  <si>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</si>
  <si>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</si>
  <si>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</si>
  <si>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</si>
  <si>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</si>
  <si>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</si>
  <si>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</si>
  <si>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</si>
  <si>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</si>
  <si>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</si>
  <si>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</si>
  <si>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</si>
  <si>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</si>
  <si>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</si>
  <si>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</si>
  <si>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CASA DE ASIGURĂRI DE SĂNĂTATE IAŞI</t>
  </si>
  <si>
    <t>MEDVERO SRL</t>
  </si>
  <si>
    <t>CENTRUL MEDICAL UNIREA SRL</t>
  </si>
  <si>
    <t>KARSUS MEDICAL SRL(INTERDENTIS PASCANI)</t>
  </si>
  <si>
    <t>INSTITUTUL REGIONAL DE ONCOLOGIE IASI</t>
  </si>
  <si>
    <t>Observatii</t>
  </si>
  <si>
    <t>(+18 pct - v. Referat Ev.Contractare 180/18.09.2018)</t>
  </si>
  <si>
    <t>BIODEV MEDICAL CENTER SRL - 2 pct.de lucru</t>
  </si>
  <si>
    <t>RECUMEDIS (fost  RED CLINIC )</t>
  </si>
  <si>
    <t>SPITALUL CLINIC DE RECUPERARE</t>
  </si>
  <si>
    <t>INSTITUTUL DE PSIHIATRIE SOCOLA</t>
  </si>
  <si>
    <t>puncte 2021</t>
  </si>
  <si>
    <t>Nr. crt.</t>
  </si>
  <si>
    <t>26/07/2021</t>
  </si>
  <si>
    <t>SC ELYTIS LABORATORY</t>
  </si>
  <si>
    <t>AL IULIE</t>
  </si>
  <si>
    <t>AL AUGUST</t>
  </si>
  <si>
    <t>AL SEPTEMBRIE</t>
  </si>
  <si>
    <t>AL OCTOMBRIE</t>
  </si>
  <si>
    <t>AL NOIEMBRIE</t>
  </si>
  <si>
    <t>AL DECEMBRIE</t>
  </si>
  <si>
    <t xml:space="preserve"> TOTAL CRITERII DE SELECTIE  - SERVICII PARACLINICE DE LABORATOR IULIE - OCTOMBRIE</t>
  </si>
  <si>
    <t>NOTĂ:</t>
  </si>
  <si>
    <t>- punctajele au fost stabilite pe baza machetelor transmise și asumate pe proprie răspundere a furnizorilor de servicii medicale și validate de consilierul de contractare, conform prevederilor legale în vigoare;</t>
  </si>
  <si>
    <t>- ulterior, acestea vor fi verificate de către compartimentul de specialitate din cadrul CAS Iași pentru veridicitatea datelor;</t>
  </si>
  <si>
    <t>- eventualele contestații se pot transmite până la data de 02.08.2021 pe adresa de e-mail secretariat@cjasis.ro sau depuse în format fizic la Registratura CAS Iași, urmând a se analiza de către Comisia de soluționare a contestațiilor.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</si>
</sst>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 ,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0" fontId="9" fillId="24" borderId="0" xfId="57" applyFont="1" applyFill="1" applyAlignment="1">
      <alignment vertical="center"/>
      <protection/>
    </xf>
    <xf numFmtId="1" fontId="7" fillId="0" borderId="16" xfId="57" applyNumberFormat="1" applyFont="1" applyFill="1" applyBorder="1" applyAlignment="1">
      <alignment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3" fontId="1" fillId="0" borderId="15" xfId="57" applyNumberFormat="1" applyFont="1" applyFill="1" applyBorder="1" applyAlignment="1">
      <alignment horizontal="center" vertical="center"/>
      <protection/>
    </xf>
    <xf numFmtId="1" fontId="7" fillId="0" borderId="17" xfId="57" applyNumberFormat="1" applyFont="1" applyFill="1" applyBorder="1" applyAlignment="1">
      <alignment horizontal="center" vertical="center" wrapText="1"/>
      <protection/>
    </xf>
    <xf numFmtId="4" fontId="1" fillId="0" borderId="18" xfId="57" applyNumberFormat="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1" fillId="0" borderId="22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right" vertical="center"/>
      <protection/>
    </xf>
    <xf numFmtId="4" fontId="32" fillId="0" borderId="1" xfId="57" applyNumberFormat="1" applyFont="1" applyFill="1" applyBorder="1" applyAlignment="1">
      <alignment vertical="center"/>
      <protection/>
    </xf>
    <xf numFmtId="4" fontId="32" fillId="0" borderId="25" xfId="57" applyNumberFormat="1" applyFont="1" applyFill="1" applyBorder="1" applyAlignment="1">
      <alignment vertical="center"/>
      <protection/>
    </xf>
    <xf numFmtId="0" fontId="10" fillId="24" borderId="25" xfId="0" applyNumberFormat="1" applyFont="1" applyFill="1" applyBorder="1" applyAlignment="1">
      <alignment vertical="center" wrapText="1"/>
    </xf>
    <xf numFmtId="0" fontId="10" fillId="24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24" borderId="1" xfId="59" applyNumberFormat="1" applyFont="1" applyFill="1" applyBorder="1" applyAlignment="1">
      <alignment vertical="center" wrapText="1"/>
      <protection/>
    </xf>
    <xf numFmtId="4" fontId="1" fillId="0" borderId="26" xfId="57" applyNumberFormat="1" applyFont="1" applyFill="1" applyBorder="1" applyAlignment="1">
      <alignment horizontal="center" vertical="center" wrapText="1"/>
      <protection/>
    </xf>
    <xf numFmtId="1" fontId="1" fillId="0" borderId="17" xfId="57" applyNumberFormat="1" applyFont="1" applyFill="1" applyBorder="1" applyAlignment="1">
      <alignment horizontal="center"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24" borderId="28" xfId="57" applyNumberFormat="1" applyFont="1" applyFill="1" applyBorder="1" applyAlignment="1">
      <alignment vertical="center" wrapText="1"/>
      <protection/>
    </xf>
    <xf numFmtId="4" fontId="1" fillId="0" borderId="28" xfId="57" applyNumberFormat="1" applyFont="1" applyFill="1" applyBorder="1" applyAlignment="1">
      <alignment vertical="center"/>
      <protection/>
    </xf>
    <xf numFmtId="4" fontId="1" fillId="0" borderId="29" xfId="57" applyNumberFormat="1" applyFont="1" applyFill="1" applyBorder="1" applyAlignment="1">
      <alignment vertical="center"/>
      <protection/>
    </xf>
    <xf numFmtId="4" fontId="1" fillId="0" borderId="30" xfId="57" applyNumberFormat="1" applyFont="1" applyFill="1" applyBorder="1" applyAlignment="1">
      <alignment horizontal="center" vertical="center"/>
      <protection/>
    </xf>
    <xf numFmtId="1" fontId="1" fillId="0" borderId="30" xfId="57" applyNumberFormat="1" applyFont="1" applyFill="1" applyBorder="1" applyAlignment="1">
      <alignment horizontal="center" vertical="center" wrapText="1"/>
      <protection/>
    </xf>
    <xf numFmtId="4" fontId="0" fillId="0" borderId="31" xfId="57" applyNumberFormat="1" applyFont="1" applyFill="1" applyBorder="1" applyAlignment="1">
      <alignment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1" fillId="0" borderId="33" xfId="57" applyNumberFormat="1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57" applyFont="1" applyFill="1" applyAlignment="1">
      <alignment vertical="center"/>
      <protection/>
    </xf>
    <xf numFmtId="4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1" fillId="0" borderId="0" xfId="57" applyFont="1" applyFill="1" applyAlignment="1">
      <alignment vertical="center"/>
      <protection/>
    </xf>
    <xf numFmtId="2" fontId="13" fillId="0" borderId="0" xfId="57" applyNumberFormat="1" applyFont="1" applyFill="1" applyAlignment="1">
      <alignment vertical="center"/>
      <protection/>
    </xf>
    <xf numFmtId="4" fontId="13" fillId="0" borderId="0" xfId="57" applyNumberFormat="1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horizontal="right" vertical="center"/>
    </xf>
    <xf numFmtId="0" fontId="1" fillId="0" borderId="18" xfId="57" applyFont="1" applyFill="1" applyBorder="1" applyAlignment="1">
      <alignment horizontal="center" vertical="center"/>
      <protection/>
    </xf>
    <xf numFmtId="4" fontId="1" fillId="0" borderId="26" xfId="57" applyNumberFormat="1" applyFont="1" applyFill="1" applyBorder="1" applyAlignment="1">
      <alignment horizontal="center" vertical="center"/>
      <protection/>
    </xf>
    <xf numFmtId="0" fontId="0" fillId="24" borderId="19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10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3" fontId="1" fillId="0" borderId="22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vertical="center" wrapText="1"/>
    </xf>
    <xf numFmtId="4" fontId="11" fillId="0" borderId="0" xfId="57" applyNumberFormat="1" applyFont="1" applyFill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0" fontId="0" fillId="0" borderId="34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35" xfId="57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4" fontId="1" fillId="0" borderId="25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6" xfId="57" applyFont="1" applyFill="1" applyBorder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0" fillId="0" borderId="21" xfId="57" applyNumberFormat="1" applyFont="1" applyFill="1" applyBorder="1" applyAlignment="1">
      <alignment horizontal="right" vertical="center"/>
      <protection/>
    </xf>
    <xf numFmtId="4" fontId="1" fillId="0" borderId="1" xfId="57" applyNumberFormat="1" applyFont="1" applyFill="1" applyBorder="1" applyAlignment="1">
      <alignment horizontal="right" vertical="center"/>
      <protection/>
    </xf>
    <xf numFmtId="1" fontId="1" fillId="0" borderId="16" xfId="57" applyNumberFormat="1" applyFont="1" applyFill="1" applyBorder="1" applyAlignment="1">
      <alignment horizontal="center" vertical="center" wrapText="1"/>
      <protection/>
    </xf>
    <xf numFmtId="1" fontId="1" fillId="0" borderId="16" xfId="57" applyNumberFormat="1" applyFont="1" applyFill="1" applyBorder="1" applyAlignment="1">
      <alignment horizontal="center"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 wrapText="1"/>
    </xf>
    <xf numFmtId="0" fontId="0" fillId="24" borderId="36" xfId="0" applyNumberFormat="1" applyFont="1" applyFill="1" applyBorder="1" applyAlignment="1">
      <alignment vertical="center"/>
    </xf>
    <xf numFmtId="4" fontId="1" fillId="25" borderId="12" xfId="57" applyNumberFormat="1" applyFont="1" applyFill="1" applyBorder="1" applyAlignment="1">
      <alignment horizontal="center" vertical="center"/>
      <protection/>
    </xf>
    <xf numFmtId="0" fontId="1" fillId="0" borderId="35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wrapText="1"/>
      <protection/>
    </xf>
    <xf numFmtId="0" fontId="1" fillId="0" borderId="37" xfId="57" applyFont="1" applyFill="1" applyBorder="1" applyAlignment="1">
      <alignment horizontal="center" vertical="center" wrapText="1"/>
      <protection/>
    </xf>
    <xf numFmtId="1" fontId="7" fillId="0" borderId="16" xfId="57" applyNumberFormat="1" applyFont="1" applyFill="1" applyBorder="1" applyAlignment="1">
      <alignment horizontal="center" vertical="center" wrapText="1"/>
      <protection/>
    </xf>
    <xf numFmtId="1" fontId="7" fillId="0" borderId="38" xfId="57" applyNumberFormat="1" applyFont="1" applyFill="1" applyBorder="1" applyAlignment="1">
      <alignment horizontal="center" vertical="center" wrapText="1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39" xfId="57" applyNumberFormat="1" applyFont="1" applyFill="1" applyBorder="1" applyAlignment="1">
      <alignment vertical="center"/>
      <protection/>
    </xf>
    <xf numFmtId="4" fontId="0" fillId="24" borderId="11" xfId="57" applyNumberFormat="1" applyFont="1" applyFill="1" applyBorder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0" fillId="24" borderId="40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vertical="center"/>
      <protection/>
    </xf>
    <xf numFmtId="4" fontId="0" fillId="0" borderId="40" xfId="57" applyNumberFormat="1" applyFont="1" applyFill="1" applyBorder="1" applyAlignment="1">
      <alignment vertical="center"/>
      <protection/>
    </xf>
    <xf numFmtId="4" fontId="0" fillId="0" borderId="34" xfId="57" applyNumberFormat="1" applyFont="1" applyFill="1" applyBorder="1" applyAlignment="1">
      <alignment vertical="center"/>
      <protection/>
    </xf>
    <xf numFmtId="4" fontId="0" fillId="0" borderId="41" xfId="57" applyNumberFormat="1" applyFont="1" applyFill="1" applyBorder="1" applyAlignment="1">
      <alignment vertical="center"/>
      <protection/>
    </xf>
    <xf numFmtId="4" fontId="1" fillId="0" borderId="16" xfId="57" applyNumberFormat="1" applyFont="1" applyFill="1" applyBorder="1" applyAlignment="1">
      <alignment vertical="center"/>
      <protection/>
    </xf>
    <xf numFmtId="4" fontId="1" fillId="0" borderId="38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42" xfId="57" applyNumberFormat="1" applyFont="1" applyFill="1" applyBorder="1" applyAlignment="1">
      <alignment horizontal="center" vertical="center"/>
      <protection/>
    </xf>
    <xf numFmtId="4" fontId="1" fillId="0" borderId="43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49" fontId="33" fillId="0" borderId="0" xfId="0" applyNumberFormat="1" applyFont="1" applyBorder="1" applyAlignment="1">
      <alignment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/>
    </xf>
    <xf numFmtId="49" fontId="33" fillId="0" borderId="0" xfId="0" applyNumberFormat="1" applyFont="1" applyBorder="1" applyAlignment="1">
      <alignment horizontal="justify" vertical="center"/>
    </xf>
    <xf numFmtId="49" fontId="35" fillId="0" borderId="0" xfId="0" applyNumberFormat="1" applyFont="1" applyBorder="1" applyAlignment="1">
      <alignment horizontal="justify" vertical="center"/>
    </xf>
    <xf numFmtId="49" fontId="33" fillId="0" borderId="0" xfId="53" applyNumberFormat="1" applyFont="1" applyBorder="1" applyAlignment="1" applyProtection="1">
      <alignment horizontal="justify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cjasis.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31">
      <selection activeCell="B46" sqref="B46:K52"/>
    </sheetView>
  </sheetViews>
  <sheetFormatPr defaultColWidth="9.140625" defaultRowHeight="12.75"/>
  <cols>
    <col min="1" max="1" width="3.421875" style="70" customWidth="1"/>
    <col min="2" max="2" width="43.8515625" style="70" customWidth="1"/>
    <col min="3" max="3" width="15.00390625" style="93" customWidth="1"/>
    <col min="4" max="4" width="16.28125" style="109" customWidth="1"/>
    <col min="5" max="5" width="15.28125" style="109" customWidth="1"/>
    <col min="6" max="6" width="16.140625" style="109" customWidth="1"/>
    <col min="7" max="7" width="12.7109375" style="70" customWidth="1"/>
    <col min="8" max="8" width="12.57421875" style="70" customWidth="1"/>
    <col min="9" max="9" width="12.7109375" style="70" customWidth="1"/>
    <col min="10" max="10" width="13.00390625" style="70" customWidth="1"/>
    <col min="11" max="11" width="12.28125" style="70" customWidth="1"/>
    <col min="12" max="12" width="12.57421875" style="70" customWidth="1"/>
    <col min="13" max="16384" width="9.140625" style="70" customWidth="1"/>
  </cols>
  <sheetData>
    <row r="1" spans="1:6" ht="24" customHeight="1">
      <c r="A1" s="137" t="s">
        <v>46</v>
      </c>
      <c r="B1" s="138"/>
      <c r="C1" s="138"/>
      <c r="D1" s="138"/>
      <c r="E1" s="71"/>
      <c r="F1" s="76" t="s">
        <v>32</v>
      </c>
    </row>
    <row r="2" spans="1:6" ht="9.75" customHeight="1">
      <c r="A2" s="68"/>
      <c r="B2" s="69"/>
      <c r="C2" s="92"/>
      <c r="D2" s="69"/>
      <c r="E2" s="71"/>
      <c r="F2" s="71"/>
    </row>
    <row r="3" spans="1:12" ht="24.75" customHeight="1">
      <c r="A3" s="141" t="s">
        <v>67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6" ht="15.75" customHeight="1">
      <c r="A4" s="68"/>
      <c r="B4" s="69"/>
      <c r="C4" s="92"/>
      <c r="D4" s="69"/>
      <c r="E4" s="72"/>
      <c r="F4" s="73"/>
    </row>
    <row r="5" spans="1:12" s="13" customFormat="1" ht="18" customHeight="1" thickBot="1">
      <c r="A5" s="139" t="s">
        <v>59</v>
      </c>
      <c r="B5" s="140"/>
      <c r="C5" s="1"/>
      <c r="D5" s="44"/>
      <c r="E5" s="44"/>
      <c r="G5" s="135"/>
      <c r="H5" s="135"/>
      <c r="I5" s="135"/>
      <c r="J5" s="135"/>
      <c r="K5" s="135"/>
      <c r="L5" s="135"/>
    </row>
    <row r="6" spans="1:12" s="103" customFormat="1" ht="54" customHeight="1" thickBot="1">
      <c r="A6" s="100" t="s">
        <v>0</v>
      </c>
      <c r="B6" s="101" t="s">
        <v>1</v>
      </c>
      <c r="C6" s="102" t="s">
        <v>3</v>
      </c>
      <c r="D6" s="102" t="s">
        <v>20</v>
      </c>
      <c r="E6" s="33" t="s">
        <v>26</v>
      </c>
      <c r="F6" s="56" t="s">
        <v>27</v>
      </c>
      <c r="G6" s="119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1" t="s">
        <v>66</v>
      </c>
    </row>
    <row r="7" spans="1:12" s="97" customFormat="1" ht="25.5" customHeight="1" thickBot="1">
      <c r="A7" s="98">
        <v>0</v>
      </c>
      <c r="B7" s="99">
        <v>1</v>
      </c>
      <c r="C7" s="27">
        <v>2</v>
      </c>
      <c r="D7" s="27">
        <v>3</v>
      </c>
      <c r="E7" s="27">
        <v>4</v>
      </c>
      <c r="F7" s="32">
        <v>5</v>
      </c>
      <c r="G7" s="122">
        <v>6</v>
      </c>
      <c r="H7" s="27">
        <v>7</v>
      </c>
      <c r="I7" s="27">
        <v>8</v>
      </c>
      <c r="J7" s="27">
        <v>9</v>
      </c>
      <c r="K7" s="27">
        <v>10</v>
      </c>
      <c r="L7" s="123">
        <v>11</v>
      </c>
    </row>
    <row r="8" spans="1:12" s="13" customFormat="1" ht="12.75">
      <c r="A8" s="34">
        <v>1</v>
      </c>
      <c r="B8" s="104" t="s">
        <v>9</v>
      </c>
      <c r="C8" s="105">
        <f>SUM(D8:F8)</f>
        <v>145173.61</v>
      </c>
      <c r="D8" s="94">
        <f>evaluare!D8</f>
        <v>69740.37</v>
      </c>
      <c r="E8" s="94">
        <f>cal_ISO!D8</f>
        <v>44013.61</v>
      </c>
      <c r="F8" s="39">
        <f>cal_II!D7</f>
        <v>31419.63</v>
      </c>
      <c r="G8" s="124">
        <v>40495.4</v>
      </c>
      <c r="H8" s="94">
        <v>34670.08</v>
      </c>
      <c r="I8" s="94">
        <v>34670.08</v>
      </c>
      <c r="J8" s="94">
        <f>C8-G8-H8-I8</f>
        <v>35338.04999999999</v>
      </c>
      <c r="K8" s="94"/>
      <c r="L8" s="125"/>
    </row>
    <row r="9" spans="1:12" s="14" customFormat="1" ht="12.75">
      <c r="A9" s="82">
        <f>A8+1</f>
        <v>2</v>
      </c>
      <c r="B9" s="9" t="s">
        <v>33</v>
      </c>
      <c r="C9" s="5">
        <f aca="true" t="shared" si="0" ref="C9:C39">SUM(D9:F9)</f>
        <v>338203.07999999996</v>
      </c>
      <c r="D9" s="36">
        <f>evaluare!D9</f>
        <v>102214.72</v>
      </c>
      <c r="E9" s="36">
        <f>cal_ISO!D9</f>
        <v>99107.58</v>
      </c>
      <c r="F9" s="41">
        <f>cal_II!D8</f>
        <v>136880.78</v>
      </c>
      <c r="G9" s="126">
        <v>87592.85</v>
      </c>
      <c r="H9" s="127">
        <v>83003.69</v>
      </c>
      <c r="I9" s="127">
        <v>83003.69</v>
      </c>
      <c r="J9" s="127">
        <f aca="true" t="shared" si="1" ref="J9:J40">C9-G9-H9-I9</f>
        <v>84602.84999999995</v>
      </c>
      <c r="K9" s="127"/>
      <c r="L9" s="128"/>
    </row>
    <row r="10" spans="1:12" s="14" customFormat="1" ht="12.75">
      <c r="A10" s="82">
        <f aca="true" t="shared" si="2" ref="A10:A40">A9+1</f>
        <v>3</v>
      </c>
      <c r="B10" s="9" t="s">
        <v>34</v>
      </c>
      <c r="C10" s="5">
        <f t="shared" si="0"/>
        <v>104273.47</v>
      </c>
      <c r="D10" s="36">
        <f>evaluare!D10</f>
        <v>63188.35</v>
      </c>
      <c r="E10" s="36">
        <f>cal_ISO!D10</f>
        <v>18467.25</v>
      </c>
      <c r="F10" s="41">
        <f>cal_II!D9</f>
        <v>22617.87</v>
      </c>
      <c r="G10" s="126">
        <v>29224.15</v>
      </c>
      <c r="H10" s="127">
        <v>24856.81</v>
      </c>
      <c r="I10" s="127">
        <v>24856.81</v>
      </c>
      <c r="J10" s="127">
        <f t="shared" si="1"/>
        <v>25335.700000000008</v>
      </c>
      <c r="K10" s="127"/>
      <c r="L10" s="128"/>
    </row>
    <row r="11" spans="1:12" s="14" customFormat="1" ht="12.75">
      <c r="A11" s="82">
        <f t="shared" si="2"/>
        <v>4</v>
      </c>
      <c r="B11" s="9" t="s">
        <v>10</v>
      </c>
      <c r="C11" s="5">
        <f>SUM(D11:F11)</f>
        <v>208396.91999999998</v>
      </c>
      <c r="D11" s="36">
        <f>evaluare!D11</f>
        <v>105454.23</v>
      </c>
      <c r="E11" s="36">
        <f>cal_ISO!D11</f>
        <v>47091.49</v>
      </c>
      <c r="F11" s="41">
        <f>cal_II!D10</f>
        <v>55851.2</v>
      </c>
      <c r="G11" s="126">
        <v>52824.71000000001</v>
      </c>
      <c r="H11" s="127">
        <v>51526.5</v>
      </c>
      <c r="I11" s="127">
        <v>51526.5</v>
      </c>
      <c r="J11" s="127">
        <f t="shared" si="1"/>
        <v>52519.20999999996</v>
      </c>
      <c r="K11" s="127"/>
      <c r="L11" s="128"/>
    </row>
    <row r="12" spans="1:12" s="14" customFormat="1" ht="12.75">
      <c r="A12" s="82">
        <f t="shared" si="2"/>
        <v>5</v>
      </c>
      <c r="B12" s="9" t="s">
        <v>11</v>
      </c>
      <c r="C12" s="5">
        <f t="shared" si="0"/>
        <v>124314.42000000001</v>
      </c>
      <c r="D12" s="36">
        <f>evaluare!D12</f>
        <v>60625.77</v>
      </c>
      <c r="E12" s="36">
        <f>cal_ISO!D12</f>
        <v>37550.08</v>
      </c>
      <c r="F12" s="41">
        <f>cal_II!D11</f>
        <v>26138.57</v>
      </c>
      <c r="G12" s="126">
        <v>29899.89</v>
      </c>
      <c r="H12" s="127">
        <v>31270.69</v>
      </c>
      <c r="I12" s="127">
        <v>31270.69</v>
      </c>
      <c r="J12" s="127">
        <f t="shared" si="1"/>
        <v>31873.150000000012</v>
      </c>
      <c r="K12" s="127"/>
      <c r="L12" s="128"/>
    </row>
    <row r="13" spans="1:12" s="14" customFormat="1" ht="12.75">
      <c r="A13" s="82">
        <f t="shared" si="2"/>
        <v>6</v>
      </c>
      <c r="B13" s="106" t="s">
        <v>56</v>
      </c>
      <c r="C13" s="5">
        <f>SUM(D13:F13)</f>
        <v>99893.98999999999</v>
      </c>
      <c r="D13" s="36">
        <f>evaluare!D13</f>
        <v>55578.13</v>
      </c>
      <c r="E13" s="36">
        <f>cal_ISO!D13</f>
        <v>31086.54</v>
      </c>
      <c r="F13" s="41">
        <f>cal_II!D12</f>
        <v>13229.32</v>
      </c>
      <c r="G13" s="126">
        <v>24271.8</v>
      </c>
      <c r="H13" s="127">
        <v>25046.55</v>
      </c>
      <c r="I13" s="127">
        <v>25046.55</v>
      </c>
      <c r="J13" s="127">
        <f t="shared" si="1"/>
        <v>25529.089999999986</v>
      </c>
      <c r="K13" s="127"/>
      <c r="L13" s="128"/>
    </row>
    <row r="14" spans="1:12" s="13" customFormat="1" ht="12.75">
      <c r="A14" s="82">
        <f t="shared" si="2"/>
        <v>7</v>
      </c>
      <c r="B14" s="107" t="s">
        <v>50</v>
      </c>
      <c r="C14" s="5">
        <f>SUM(D14:F14)</f>
        <v>228761.43</v>
      </c>
      <c r="D14" s="36">
        <f>evaluare!D14</f>
        <v>155413.25</v>
      </c>
      <c r="E14" s="36">
        <f>cal_ISO!D14</f>
        <v>38781.23</v>
      </c>
      <c r="F14" s="41">
        <f>cal_II!D13</f>
        <v>34566.95</v>
      </c>
      <c r="G14" s="129">
        <v>55742.51</v>
      </c>
      <c r="H14" s="36">
        <v>57304.96</v>
      </c>
      <c r="I14" s="36">
        <v>57304.96</v>
      </c>
      <c r="J14" s="36">
        <f t="shared" si="1"/>
        <v>58408.99999999999</v>
      </c>
      <c r="K14" s="36"/>
      <c r="L14" s="130"/>
    </row>
    <row r="15" spans="1:12" s="14" customFormat="1" ht="12.75">
      <c r="A15" s="82">
        <f t="shared" si="2"/>
        <v>8</v>
      </c>
      <c r="B15" s="9" t="s">
        <v>35</v>
      </c>
      <c r="C15" s="5">
        <f t="shared" si="0"/>
        <v>424395.22</v>
      </c>
      <c r="D15" s="36">
        <f>evaluare!D15</f>
        <v>304854.06</v>
      </c>
      <c r="E15" s="36">
        <f>cal_ISO!D15</f>
        <v>49553.79</v>
      </c>
      <c r="F15" s="41">
        <f>cal_II!D14</f>
        <v>69987.37</v>
      </c>
      <c r="G15" s="126">
        <v>98907.03999999998</v>
      </c>
      <c r="H15" s="127">
        <v>107803.74</v>
      </c>
      <c r="I15" s="127">
        <v>107803.74</v>
      </c>
      <c r="J15" s="127">
        <f t="shared" si="1"/>
        <v>109880.7</v>
      </c>
      <c r="K15" s="127"/>
      <c r="L15" s="128"/>
    </row>
    <row r="16" spans="1:12" s="14" customFormat="1" ht="12.75">
      <c r="A16" s="82">
        <f t="shared" si="2"/>
        <v>9</v>
      </c>
      <c r="B16" s="9" t="s">
        <v>49</v>
      </c>
      <c r="C16" s="5">
        <f t="shared" si="0"/>
        <v>86959.52</v>
      </c>
      <c r="D16" s="36">
        <f>evaluare!D16</f>
        <v>39768.2</v>
      </c>
      <c r="E16" s="36">
        <f>cal_ISO!D16</f>
        <v>21852.91</v>
      </c>
      <c r="F16" s="41">
        <f>cal_II!D15</f>
        <v>25338.41</v>
      </c>
      <c r="G16" s="126">
        <v>19748.65</v>
      </c>
      <c r="H16" s="127">
        <v>22260.66</v>
      </c>
      <c r="I16" s="127">
        <v>22260.66</v>
      </c>
      <c r="J16" s="127">
        <f t="shared" si="1"/>
        <v>22689.549999999992</v>
      </c>
      <c r="K16" s="127"/>
      <c r="L16" s="128"/>
    </row>
    <row r="17" spans="1:12" s="14" customFormat="1" ht="12.75">
      <c r="A17" s="82">
        <f t="shared" si="2"/>
        <v>10</v>
      </c>
      <c r="B17" s="9" t="s">
        <v>36</v>
      </c>
      <c r="C17" s="5">
        <f t="shared" si="0"/>
        <v>96686.1</v>
      </c>
      <c r="D17" s="36">
        <f>evaluare!D17</f>
        <v>25688.89</v>
      </c>
      <c r="E17" s="36">
        <f>cal_ISO!D17</f>
        <v>41551.31</v>
      </c>
      <c r="F17" s="41">
        <f>cal_II!D16</f>
        <v>29445.9</v>
      </c>
      <c r="G17" s="126">
        <v>25740.28</v>
      </c>
      <c r="H17" s="127">
        <v>23497.7</v>
      </c>
      <c r="I17" s="127">
        <v>23497.7</v>
      </c>
      <c r="J17" s="127">
        <f t="shared" si="1"/>
        <v>23950.42000000001</v>
      </c>
      <c r="K17" s="127"/>
      <c r="L17" s="128"/>
    </row>
    <row r="18" spans="1:12" s="14" customFormat="1" ht="12.75">
      <c r="A18" s="82">
        <f t="shared" si="2"/>
        <v>11</v>
      </c>
      <c r="B18" s="9" t="s">
        <v>37</v>
      </c>
      <c r="C18" s="5">
        <f t="shared" si="0"/>
        <v>118558.20999999999</v>
      </c>
      <c r="D18" s="36">
        <f>evaluare!D18</f>
        <v>41561.91</v>
      </c>
      <c r="E18" s="36">
        <f>cal_ISO!D18</f>
        <v>40935.74</v>
      </c>
      <c r="F18" s="41">
        <f>cal_II!D17</f>
        <v>36060.56</v>
      </c>
      <c r="G18" s="126">
        <v>27370.84</v>
      </c>
      <c r="H18" s="127">
        <v>30201.83</v>
      </c>
      <c r="I18" s="127">
        <v>30201.83</v>
      </c>
      <c r="J18" s="127">
        <f t="shared" si="1"/>
        <v>30783.709999999992</v>
      </c>
      <c r="K18" s="127"/>
      <c r="L18" s="128"/>
    </row>
    <row r="19" spans="1:12" s="14" customFormat="1" ht="12.75">
      <c r="A19" s="82">
        <f t="shared" si="2"/>
        <v>12</v>
      </c>
      <c r="B19" s="9" t="s">
        <v>21</v>
      </c>
      <c r="C19" s="5">
        <f>SUM(D19:F19)</f>
        <v>140778.99</v>
      </c>
      <c r="D19" s="36">
        <f>evaluare!D19</f>
        <v>59715.39</v>
      </c>
      <c r="E19" s="36">
        <f>cal_ISO!D19</f>
        <v>48630.43</v>
      </c>
      <c r="F19" s="41">
        <f>cal_II!D18</f>
        <v>32433.17</v>
      </c>
      <c r="G19" s="126">
        <v>32766.519999999997</v>
      </c>
      <c r="H19" s="127">
        <v>35774.41</v>
      </c>
      <c r="I19" s="127">
        <v>35774.41</v>
      </c>
      <c r="J19" s="127">
        <f t="shared" si="1"/>
        <v>36463.649999999994</v>
      </c>
      <c r="K19" s="127"/>
      <c r="L19" s="128"/>
    </row>
    <row r="20" spans="1:12" s="14" customFormat="1" ht="12.75">
      <c r="A20" s="82">
        <f t="shared" si="2"/>
        <v>13</v>
      </c>
      <c r="B20" s="9" t="s">
        <v>12</v>
      </c>
      <c r="C20" s="5">
        <f t="shared" si="0"/>
        <v>168993.33000000002</v>
      </c>
      <c r="D20" s="36">
        <f>evaluare!D20</f>
        <v>59883.05</v>
      </c>
      <c r="E20" s="36">
        <f>cal_ISO!D20</f>
        <v>48938.21</v>
      </c>
      <c r="F20" s="41">
        <f>cal_II!D19</f>
        <v>60172.07</v>
      </c>
      <c r="G20" s="126">
        <v>40604.729999999996</v>
      </c>
      <c r="H20" s="127">
        <v>42523.12</v>
      </c>
      <c r="I20" s="127">
        <v>42523.12</v>
      </c>
      <c r="J20" s="127">
        <f t="shared" si="1"/>
        <v>43342.36000000001</v>
      </c>
      <c r="K20" s="127"/>
      <c r="L20" s="128"/>
    </row>
    <row r="21" spans="1:12" s="14" customFormat="1" ht="12.75">
      <c r="A21" s="82">
        <f t="shared" si="2"/>
        <v>14</v>
      </c>
      <c r="B21" s="9" t="s">
        <v>13</v>
      </c>
      <c r="C21" s="5">
        <f t="shared" si="0"/>
        <v>117140.04999999999</v>
      </c>
      <c r="D21" s="36">
        <f>evaluare!D21</f>
        <v>57160.93</v>
      </c>
      <c r="E21" s="36">
        <f>cal_ISO!D21</f>
        <v>36934.5</v>
      </c>
      <c r="F21" s="41">
        <f>cal_II!D20</f>
        <v>23044.62</v>
      </c>
      <c r="G21" s="126">
        <v>32512.32</v>
      </c>
      <c r="H21" s="127">
        <v>28029.24</v>
      </c>
      <c r="I21" s="127">
        <v>28029.24</v>
      </c>
      <c r="J21" s="127">
        <f t="shared" si="1"/>
        <v>28569.249999999975</v>
      </c>
      <c r="K21" s="127"/>
      <c r="L21" s="128"/>
    </row>
    <row r="22" spans="1:12" s="14" customFormat="1" ht="12.75">
      <c r="A22" s="82">
        <f t="shared" si="2"/>
        <v>15</v>
      </c>
      <c r="B22" s="9" t="s">
        <v>47</v>
      </c>
      <c r="C22" s="5">
        <f t="shared" si="0"/>
        <v>72722.04999999999</v>
      </c>
      <c r="D22" s="36">
        <f>evaluare!D22</f>
        <v>34024.7</v>
      </c>
      <c r="E22" s="36">
        <f>cal_ISO!D22</f>
        <v>22160.7</v>
      </c>
      <c r="F22" s="41">
        <f>cal_II!D21</f>
        <v>16536.65</v>
      </c>
      <c r="G22" s="126">
        <v>19491.690000000002</v>
      </c>
      <c r="H22" s="127">
        <v>17630.23</v>
      </c>
      <c r="I22" s="127">
        <v>17630.23</v>
      </c>
      <c r="J22" s="127">
        <f t="shared" si="1"/>
        <v>17969.89999999999</v>
      </c>
      <c r="K22" s="127"/>
      <c r="L22" s="128"/>
    </row>
    <row r="23" spans="1:12" s="14" customFormat="1" ht="12.75">
      <c r="A23" s="82">
        <f t="shared" si="2"/>
        <v>16</v>
      </c>
      <c r="B23" s="9" t="s">
        <v>38</v>
      </c>
      <c r="C23" s="5">
        <f t="shared" si="0"/>
        <v>120932.47</v>
      </c>
      <c r="D23" s="36">
        <f>evaluare!D23</f>
        <v>42183.85</v>
      </c>
      <c r="E23" s="36">
        <f>cal_ISO!D23</f>
        <v>42474.68</v>
      </c>
      <c r="F23" s="41">
        <f>cal_II!D22</f>
        <v>36273.94</v>
      </c>
      <c r="G23" s="126">
        <v>25551.5</v>
      </c>
      <c r="H23" s="127">
        <v>31590.78</v>
      </c>
      <c r="I23" s="127">
        <v>31590.78</v>
      </c>
      <c r="J23" s="127">
        <f t="shared" si="1"/>
        <v>32199.410000000003</v>
      </c>
      <c r="K23" s="127"/>
      <c r="L23" s="128"/>
    </row>
    <row r="24" spans="1:12" s="14" customFormat="1" ht="12.75">
      <c r="A24" s="82">
        <f t="shared" si="2"/>
        <v>17</v>
      </c>
      <c r="B24" s="9" t="s">
        <v>14</v>
      </c>
      <c r="C24" s="5">
        <f t="shared" si="0"/>
        <v>83702.26000000001</v>
      </c>
      <c r="D24" s="36">
        <f>evaluare!D24</f>
        <v>37226.35</v>
      </c>
      <c r="E24" s="36">
        <f>cal_ISO!D24</f>
        <v>46475.91</v>
      </c>
      <c r="F24" s="41">
        <f>cal_II!D23</f>
        <v>0</v>
      </c>
      <c r="G24" s="126">
        <v>26352.96</v>
      </c>
      <c r="H24" s="127">
        <v>18994.45</v>
      </c>
      <c r="I24" s="127">
        <v>18994.45</v>
      </c>
      <c r="J24" s="127">
        <f t="shared" si="1"/>
        <v>19360.400000000005</v>
      </c>
      <c r="K24" s="127"/>
      <c r="L24" s="128"/>
    </row>
    <row r="25" spans="1:12" s="14" customFormat="1" ht="18" customHeight="1">
      <c r="A25" s="82">
        <f t="shared" si="2"/>
        <v>18</v>
      </c>
      <c r="B25" s="9" t="s">
        <v>54</v>
      </c>
      <c r="C25" s="5">
        <f t="shared" si="0"/>
        <v>139934.7</v>
      </c>
      <c r="D25" s="36">
        <f>evaluare!D25</f>
        <v>54747.97</v>
      </c>
      <c r="E25" s="36">
        <f>cal_ISO!D25</f>
        <v>41551.31</v>
      </c>
      <c r="F25" s="41">
        <f>cal_II!D24</f>
        <v>43635.42</v>
      </c>
      <c r="G25" s="126">
        <v>33301.6</v>
      </c>
      <c r="H25" s="127">
        <v>35317.56</v>
      </c>
      <c r="I25" s="127">
        <v>35317.56</v>
      </c>
      <c r="J25" s="127">
        <f t="shared" si="1"/>
        <v>35997.98000000001</v>
      </c>
      <c r="K25" s="127"/>
      <c r="L25" s="128"/>
    </row>
    <row r="26" spans="1:12" s="13" customFormat="1" ht="12.75">
      <c r="A26" s="82">
        <f t="shared" si="2"/>
        <v>19</v>
      </c>
      <c r="B26" s="9" t="s">
        <v>48</v>
      </c>
      <c r="C26" s="5">
        <f>SUM(D26:F26)</f>
        <v>121730.06</v>
      </c>
      <c r="D26" s="36">
        <f>evaluare!D26</f>
        <v>60630.28</v>
      </c>
      <c r="E26" s="36">
        <f>cal_ISO!D26</f>
        <v>40935.74</v>
      </c>
      <c r="F26" s="41">
        <f>cal_II!D25</f>
        <v>20164.04</v>
      </c>
      <c r="G26" s="129">
        <v>34755.119999999995</v>
      </c>
      <c r="H26" s="36">
        <v>28806.65</v>
      </c>
      <c r="I26" s="36">
        <v>28806.65</v>
      </c>
      <c r="J26" s="36">
        <f t="shared" si="1"/>
        <v>29361.64</v>
      </c>
      <c r="K26" s="36"/>
      <c r="L26" s="130"/>
    </row>
    <row r="27" spans="1:12" s="14" customFormat="1" ht="12.75">
      <c r="A27" s="82">
        <f t="shared" si="2"/>
        <v>20</v>
      </c>
      <c r="B27" s="9" t="s">
        <v>17</v>
      </c>
      <c r="C27" s="5">
        <f t="shared" si="0"/>
        <v>241658.27</v>
      </c>
      <c r="D27" s="36">
        <f>evaluare!D27</f>
        <v>136544.99</v>
      </c>
      <c r="E27" s="36">
        <f>cal_ISO!D27</f>
        <v>46168.13</v>
      </c>
      <c r="F27" s="41">
        <f>cal_II!D26</f>
        <v>58945.15</v>
      </c>
      <c r="G27" s="126">
        <v>57191.74</v>
      </c>
      <c r="H27" s="127">
        <v>61096.48</v>
      </c>
      <c r="I27" s="127">
        <v>61096.48</v>
      </c>
      <c r="J27" s="127">
        <f t="shared" si="1"/>
        <v>62273.569999999985</v>
      </c>
      <c r="K27" s="127"/>
      <c r="L27" s="128"/>
    </row>
    <row r="28" spans="1:12" s="13" customFormat="1" ht="12.75">
      <c r="A28" s="82">
        <f t="shared" si="2"/>
        <v>21</v>
      </c>
      <c r="B28" s="9" t="s">
        <v>28</v>
      </c>
      <c r="C28" s="5">
        <f t="shared" si="0"/>
        <v>133375.01</v>
      </c>
      <c r="D28" s="36">
        <f>evaluare!D28</f>
        <v>64952.32</v>
      </c>
      <c r="E28" s="36">
        <f>cal_ISO!D28</f>
        <v>25854.15</v>
      </c>
      <c r="F28" s="41">
        <f>cal_II!D27</f>
        <v>42568.54</v>
      </c>
      <c r="G28" s="129">
        <v>31635.27</v>
      </c>
      <c r="H28" s="36">
        <v>33696.84</v>
      </c>
      <c r="I28" s="36">
        <v>33696.84</v>
      </c>
      <c r="J28" s="36">
        <f t="shared" si="1"/>
        <v>34346.06000000001</v>
      </c>
      <c r="K28" s="36"/>
      <c r="L28" s="130"/>
    </row>
    <row r="29" spans="1:12" s="13" customFormat="1" ht="12.75">
      <c r="A29" s="82">
        <f t="shared" si="2"/>
        <v>22</v>
      </c>
      <c r="B29" s="9" t="s">
        <v>39</v>
      </c>
      <c r="C29" s="5">
        <f t="shared" si="0"/>
        <v>89638.07</v>
      </c>
      <c r="D29" s="36">
        <f>evaluare!D29</f>
        <v>61321.62</v>
      </c>
      <c r="E29" s="36">
        <f>cal_ISO!D29</f>
        <v>28316.45</v>
      </c>
      <c r="F29" s="41">
        <f>cal_II!D28</f>
        <v>0</v>
      </c>
      <c r="G29" s="129">
        <v>28245.67</v>
      </c>
      <c r="H29" s="36">
        <v>20333.55</v>
      </c>
      <c r="I29" s="36">
        <v>20333.55</v>
      </c>
      <c r="J29" s="36">
        <f t="shared" si="1"/>
        <v>20725.300000000007</v>
      </c>
      <c r="K29" s="36"/>
      <c r="L29" s="130"/>
    </row>
    <row r="30" spans="1:12" s="13" customFormat="1" ht="12.75">
      <c r="A30" s="82">
        <f t="shared" si="2"/>
        <v>23</v>
      </c>
      <c r="B30" s="9" t="s">
        <v>40</v>
      </c>
      <c r="C30" s="5">
        <f t="shared" si="0"/>
        <v>103079.48</v>
      </c>
      <c r="D30" s="36">
        <f>evaluare!D30</f>
        <v>62662.85</v>
      </c>
      <c r="E30" s="36">
        <f>cal_ISO!D30</f>
        <v>21852.91</v>
      </c>
      <c r="F30" s="41">
        <f>cal_II!D29</f>
        <v>18563.72</v>
      </c>
      <c r="G30" s="129">
        <v>23036.88</v>
      </c>
      <c r="H30" s="36">
        <v>26510.61</v>
      </c>
      <c r="I30" s="36">
        <v>26510.61</v>
      </c>
      <c r="J30" s="36">
        <f t="shared" si="1"/>
        <v>27021.37999999999</v>
      </c>
      <c r="K30" s="36"/>
      <c r="L30" s="130"/>
    </row>
    <row r="31" spans="1:12" s="13" customFormat="1" ht="12.75">
      <c r="A31" s="82">
        <f t="shared" si="2"/>
        <v>24</v>
      </c>
      <c r="B31" s="8" t="s">
        <v>55</v>
      </c>
      <c r="C31" s="5">
        <f>SUM(D31:F31)</f>
        <v>78548.17000000001</v>
      </c>
      <c r="D31" s="36">
        <f>evaluare!D31</f>
        <v>39657.33</v>
      </c>
      <c r="E31" s="36">
        <f>cal_ISO!D31</f>
        <v>28008.66</v>
      </c>
      <c r="F31" s="41">
        <f>cal_II!D30</f>
        <v>10882.18</v>
      </c>
      <c r="G31" s="129">
        <v>17263.059999999998</v>
      </c>
      <c r="H31" s="36">
        <v>20298.02</v>
      </c>
      <c r="I31" s="36">
        <v>20298.02</v>
      </c>
      <c r="J31" s="36">
        <f t="shared" si="1"/>
        <v>20689.07000000001</v>
      </c>
      <c r="K31" s="36"/>
      <c r="L31" s="130"/>
    </row>
    <row r="32" spans="1:12" s="13" customFormat="1" ht="24" customHeight="1">
      <c r="A32" s="82">
        <f t="shared" si="2"/>
        <v>25</v>
      </c>
      <c r="B32" s="9" t="s">
        <v>41</v>
      </c>
      <c r="C32" s="5">
        <f t="shared" si="0"/>
        <v>131658.58000000002</v>
      </c>
      <c r="D32" s="36">
        <f>evaluare!D32</f>
        <v>74707.79</v>
      </c>
      <c r="E32" s="36">
        <f>cal_ISO!D32</f>
        <v>36626.71</v>
      </c>
      <c r="F32" s="41">
        <f>cal_II!D31</f>
        <v>20324.08</v>
      </c>
      <c r="G32" s="129">
        <v>34370.93</v>
      </c>
      <c r="H32" s="36">
        <v>32222.28</v>
      </c>
      <c r="I32" s="36">
        <v>32222.28</v>
      </c>
      <c r="J32" s="36">
        <f t="shared" si="1"/>
        <v>32843.090000000026</v>
      </c>
      <c r="K32" s="36"/>
      <c r="L32" s="130"/>
    </row>
    <row r="33" spans="1:12" s="14" customFormat="1" ht="24" customHeight="1">
      <c r="A33" s="82">
        <f t="shared" si="2"/>
        <v>26</v>
      </c>
      <c r="B33" s="9" t="s">
        <v>42</v>
      </c>
      <c r="C33" s="5">
        <f t="shared" si="0"/>
        <v>301259.07</v>
      </c>
      <c r="D33" s="36">
        <f>evaluare!D33</f>
        <v>196416.32</v>
      </c>
      <c r="E33" s="36">
        <f>cal_ISO!D33</f>
        <v>48938.21</v>
      </c>
      <c r="F33" s="41">
        <f>cal_II!D32</f>
        <v>55904.54</v>
      </c>
      <c r="G33" s="126">
        <v>76301.23</v>
      </c>
      <c r="H33" s="127">
        <v>74507.46</v>
      </c>
      <c r="I33" s="127">
        <v>74507.46</v>
      </c>
      <c r="J33" s="127">
        <f t="shared" si="1"/>
        <v>75942.92</v>
      </c>
      <c r="K33" s="127"/>
      <c r="L33" s="128"/>
    </row>
    <row r="34" spans="1:12" s="14" customFormat="1" ht="12.75">
      <c r="A34" s="82">
        <f t="shared" si="2"/>
        <v>27</v>
      </c>
      <c r="B34" s="9" t="s">
        <v>43</v>
      </c>
      <c r="C34" s="5">
        <f t="shared" si="0"/>
        <v>86887.8</v>
      </c>
      <c r="D34" s="36">
        <f>evaluare!D34</f>
        <v>48391.55</v>
      </c>
      <c r="E34" s="36">
        <f>cal_ISO!D34</f>
        <v>21852.91</v>
      </c>
      <c r="F34" s="41">
        <f>cal_II!D33</f>
        <v>16643.34</v>
      </c>
      <c r="G34" s="126">
        <v>21567.44</v>
      </c>
      <c r="H34" s="127">
        <v>21634.52</v>
      </c>
      <c r="I34" s="127">
        <v>21634.52</v>
      </c>
      <c r="J34" s="127">
        <f t="shared" si="1"/>
        <v>22051.319999999996</v>
      </c>
      <c r="K34" s="127"/>
      <c r="L34" s="128"/>
    </row>
    <row r="35" spans="1:12" s="14" customFormat="1" ht="12.75">
      <c r="A35" s="82">
        <f t="shared" si="2"/>
        <v>28</v>
      </c>
      <c r="B35" s="9" t="s">
        <v>18</v>
      </c>
      <c r="C35" s="5">
        <f t="shared" si="0"/>
        <v>157533.31</v>
      </c>
      <c r="D35" s="36">
        <f>evaluare!D35</f>
        <v>71562.93</v>
      </c>
      <c r="E35" s="36">
        <f>cal_ISO!D35</f>
        <v>40627.95</v>
      </c>
      <c r="F35" s="41">
        <f>cal_II!D34</f>
        <v>45342.43</v>
      </c>
      <c r="G35" s="126">
        <v>35951.04</v>
      </c>
      <c r="H35" s="127">
        <v>40268.82</v>
      </c>
      <c r="I35" s="127">
        <v>40268.82</v>
      </c>
      <c r="J35" s="127">
        <f t="shared" si="1"/>
        <v>41044.62999999998</v>
      </c>
      <c r="K35" s="127"/>
      <c r="L35" s="128"/>
    </row>
    <row r="36" spans="1:12" s="13" customFormat="1" ht="12.75">
      <c r="A36" s="82">
        <f t="shared" si="2"/>
        <v>29</v>
      </c>
      <c r="B36" s="9" t="s">
        <v>15</v>
      </c>
      <c r="C36" s="5">
        <f>SUM(D36:F36)</f>
        <v>196580.06</v>
      </c>
      <c r="D36" s="36">
        <f>evaluare!D36</f>
        <v>103702.88</v>
      </c>
      <c r="E36" s="36">
        <f>cal_ISO!D36</f>
        <v>48014.85</v>
      </c>
      <c r="F36" s="41">
        <f>cal_II!D35</f>
        <v>44862.33</v>
      </c>
      <c r="G36" s="129">
        <v>48624</v>
      </c>
      <c r="H36" s="36">
        <v>49003.98</v>
      </c>
      <c r="I36" s="36">
        <v>49003.98</v>
      </c>
      <c r="J36" s="36">
        <f t="shared" si="1"/>
        <v>49948.099999999984</v>
      </c>
      <c r="K36" s="36"/>
      <c r="L36" s="130"/>
    </row>
    <row r="37" spans="1:12" s="14" customFormat="1" ht="12.75">
      <c r="A37" s="82">
        <f t="shared" si="2"/>
        <v>30</v>
      </c>
      <c r="B37" s="9" t="s">
        <v>44</v>
      </c>
      <c r="C37" s="5">
        <f t="shared" si="0"/>
        <v>185196.69</v>
      </c>
      <c r="D37" s="36">
        <f>evaluare!D37</f>
        <v>54433.4</v>
      </c>
      <c r="E37" s="36">
        <f>cal_ISO!D37</f>
        <v>43705.83</v>
      </c>
      <c r="F37" s="41">
        <f>cal_II!D36</f>
        <v>87057.46</v>
      </c>
      <c r="G37" s="126">
        <v>35675.49</v>
      </c>
      <c r="H37" s="127">
        <v>49522.37</v>
      </c>
      <c r="I37" s="127">
        <v>49522.37</v>
      </c>
      <c r="J37" s="127">
        <f t="shared" si="1"/>
        <v>50476.460000000014</v>
      </c>
      <c r="K37" s="127"/>
      <c r="L37" s="128"/>
    </row>
    <row r="38" spans="1:12" s="14" customFormat="1" ht="12.75">
      <c r="A38" s="82">
        <f t="shared" si="2"/>
        <v>31</v>
      </c>
      <c r="B38" s="8" t="s">
        <v>45</v>
      </c>
      <c r="C38" s="5">
        <f t="shared" si="0"/>
        <v>227577.34</v>
      </c>
      <c r="D38" s="36">
        <f>evaluare!D38</f>
        <v>112562.39</v>
      </c>
      <c r="E38" s="36">
        <f>cal_ISO!D38</f>
        <v>48014.85</v>
      </c>
      <c r="F38" s="41">
        <f>cal_II!D37</f>
        <v>67000.1</v>
      </c>
      <c r="G38" s="126">
        <v>60247.490000000005</v>
      </c>
      <c r="H38" s="127">
        <v>55420.7</v>
      </c>
      <c r="I38" s="127">
        <v>55420.7</v>
      </c>
      <c r="J38" s="127">
        <f t="shared" si="1"/>
        <v>56488.44999999998</v>
      </c>
      <c r="K38" s="127"/>
      <c r="L38" s="128"/>
    </row>
    <row r="39" spans="1:12" s="13" customFormat="1" ht="12.75">
      <c r="A39" s="82">
        <f t="shared" si="2"/>
        <v>32</v>
      </c>
      <c r="B39" s="8" t="s">
        <v>16</v>
      </c>
      <c r="C39" s="5">
        <f t="shared" si="0"/>
        <v>176291.62</v>
      </c>
      <c r="D39" s="36">
        <f>evaluare!D39</f>
        <v>64735.99</v>
      </c>
      <c r="E39" s="36">
        <f>cal_ISO!D39</f>
        <v>46475.91</v>
      </c>
      <c r="F39" s="41">
        <f>cal_II!D38</f>
        <v>65079.72</v>
      </c>
      <c r="G39" s="129">
        <v>48869.799999999996</v>
      </c>
      <c r="H39" s="36">
        <v>42202.91</v>
      </c>
      <c r="I39" s="36">
        <v>42202.91</v>
      </c>
      <c r="J39" s="36">
        <f t="shared" si="1"/>
        <v>43016</v>
      </c>
      <c r="K39" s="36"/>
      <c r="L39" s="130"/>
    </row>
    <row r="40" spans="1:12" s="13" customFormat="1" ht="13.5" thickBot="1">
      <c r="A40" s="82">
        <f t="shared" si="2"/>
        <v>33</v>
      </c>
      <c r="B40" s="116" t="s">
        <v>60</v>
      </c>
      <c r="C40" s="5">
        <f>SUM(D40:F40)</f>
        <v>79368.75</v>
      </c>
      <c r="D40" s="36">
        <f>evaluare!D40</f>
        <v>43788.28</v>
      </c>
      <c r="E40" s="36">
        <f>cal_ISO!D40</f>
        <v>0</v>
      </c>
      <c r="F40" s="41">
        <f>cal_II!D39</f>
        <v>35580.47</v>
      </c>
      <c r="G40" s="131">
        <v>0</v>
      </c>
      <c r="H40" s="115">
        <v>26287.43</v>
      </c>
      <c r="I40" s="115">
        <v>26287.43</v>
      </c>
      <c r="J40" s="115">
        <f t="shared" si="1"/>
        <v>26793.89</v>
      </c>
      <c r="K40" s="115"/>
      <c r="L40" s="132"/>
    </row>
    <row r="41" spans="1:12" s="1" customFormat="1" ht="15" customHeight="1" thickBot="1">
      <c r="A41" s="108"/>
      <c r="B41" s="21" t="s">
        <v>3</v>
      </c>
      <c r="C41" s="22">
        <f aca="true" t="shared" si="3" ref="C41:L41">SUM(C8:C40)</f>
        <v>5130202.1</v>
      </c>
      <c r="D41" s="22">
        <f t="shared" si="3"/>
        <v>2565101.0400000005</v>
      </c>
      <c r="E41" s="22">
        <f t="shared" si="3"/>
        <v>1282550.53</v>
      </c>
      <c r="F41" s="43">
        <f t="shared" si="3"/>
        <v>1282550.5300000003</v>
      </c>
      <c r="G41" s="133">
        <f t="shared" si="3"/>
        <v>1256134.5999999999</v>
      </c>
      <c r="H41" s="22">
        <f t="shared" si="3"/>
        <v>1283115.6199999999</v>
      </c>
      <c r="I41" s="22">
        <f t="shared" si="3"/>
        <v>1283115.6199999999</v>
      </c>
      <c r="J41" s="22">
        <f t="shared" si="3"/>
        <v>1307836.26</v>
      </c>
      <c r="K41" s="22">
        <f t="shared" si="3"/>
        <v>0</v>
      </c>
      <c r="L41" s="134">
        <f t="shared" si="3"/>
        <v>0</v>
      </c>
    </row>
    <row r="42" spans="3:12" s="13" customFormat="1" ht="12.75" hidden="1">
      <c r="C42" s="4" t="e">
        <f>#REF!/0.76</f>
        <v>#REF!</v>
      </c>
      <c r="D42" s="44" t="e">
        <f>#REF!/$C42</f>
        <v>#REF!</v>
      </c>
      <c r="E42" s="44" t="e">
        <f>#REF!/$C42</f>
        <v>#REF!</v>
      </c>
      <c r="F42" s="44" t="e">
        <f>#REF!/$C42</f>
        <v>#REF!</v>
      </c>
      <c r="G42" s="44"/>
      <c r="H42" s="44"/>
      <c r="I42" s="44"/>
      <c r="J42" s="44"/>
      <c r="K42" s="44"/>
      <c r="L42" s="44"/>
    </row>
    <row r="43" spans="3:12" s="13" customFormat="1" ht="12.75">
      <c r="C43" s="4"/>
      <c r="D43" s="44"/>
      <c r="E43" s="44"/>
      <c r="F43" s="44"/>
      <c r="G43" s="136"/>
      <c r="H43" s="136"/>
      <c r="I43" s="136"/>
      <c r="J43" s="136"/>
      <c r="K43" s="136"/>
      <c r="L43" s="136"/>
    </row>
    <row r="44" spans="2:12" s="1" customFormat="1" ht="12.75">
      <c r="B44" s="1" t="s">
        <v>8</v>
      </c>
      <c r="C44" s="4"/>
      <c r="D44" s="4">
        <f>evaluare!C45</f>
        <v>90.14</v>
      </c>
      <c r="E44" s="4">
        <f>cal_ISO!C44</f>
        <v>307.79</v>
      </c>
      <c r="F44" s="4">
        <f>cal_II!C43</f>
        <v>53.34</v>
      </c>
      <c r="G44" s="4"/>
      <c r="H44" s="4"/>
      <c r="I44" s="4"/>
      <c r="J44" s="4"/>
      <c r="K44" s="4"/>
      <c r="L44" s="4"/>
    </row>
    <row r="45" spans="3:12" s="13" customFormat="1" ht="12.75">
      <c r="C45" s="4"/>
      <c r="D45" s="44"/>
      <c r="E45" s="44"/>
      <c r="F45" s="44"/>
      <c r="G45" s="44"/>
      <c r="H45" s="44"/>
      <c r="I45" s="44"/>
      <c r="J45" s="44"/>
      <c r="K45" s="44"/>
      <c r="L45" s="44"/>
    </row>
    <row r="46" spans="2:12" ht="15">
      <c r="B46" s="146" t="s">
        <v>68</v>
      </c>
      <c r="C46" s="147"/>
      <c r="D46" s="148"/>
      <c r="E46" s="148"/>
      <c r="F46" s="148"/>
      <c r="G46" s="148"/>
      <c r="H46" s="148"/>
      <c r="I46" s="148"/>
      <c r="J46" s="148"/>
      <c r="K46" s="148"/>
      <c r="L46" s="109"/>
    </row>
    <row r="47" spans="2:12" ht="15">
      <c r="B47" s="146"/>
      <c r="C47" s="147"/>
      <c r="D47" s="148"/>
      <c r="E47" s="148"/>
      <c r="F47" s="148"/>
      <c r="G47" s="148"/>
      <c r="H47" s="148"/>
      <c r="I47" s="148"/>
      <c r="J47" s="148"/>
      <c r="K47" s="148"/>
      <c r="L47" s="109"/>
    </row>
    <row r="48" spans="2:12" ht="15">
      <c r="B48" s="149" t="s">
        <v>69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09"/>
    </row>
    <row r="49" spans="2:12" ht="15">
      <c r="B49" s="146"/>
      <c r="C49" s="147"/>
      <c r="D49" s="148"/>
      <c r="E49" s="148"/>
      <c r="F49" s="148"/>
      <c r="G49" s="148"/>
      <c r="H49" s="148"/>
      <c r="I49" s="148"/>
      <c r="J49" s="148"/>
      <c r="K49" s="148"/>
      <c r="L49" s="109"/>
    </row>
    <row r="50" spans="2:12" ht="15">
      <c r="B50" s="150" t="s">
        <v>70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09"/>
    </row>
    <row r="51" spans="2:12" ht="15">
      <c r="B51" s="146"/>
      <c r="C51" s="147"/>
      <c r="D51" s="148"/>
      <c r="E51" s="148"/>
      <c r="F51" s="148"/>
      <c r="G51" s="148"/>
      <c r="H51" s="148"/>
      <c r="I51" s="148"/>
      <c r="J51" s="148"/>
      <c r="K51" s="148"/>
      <c r="L51" s="109"/>
    </row>
    <row r="52" spans="2:12" ht="15">
      <c r="B52" s="151" t="s">
        <v>71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09"/>
    </row>
    <row r="53" spans="7:12" ht="13.5">
      <c r="G53" s="109"/>
      <c r="H53" s="109"/>
      <c r="I53" s="109"/>
      <c r="J53" s="109"/>
      <c r="K53" s="109"/>
      <c r="L53" s="109"/>
    </row>
    <row r="54" spans="7:12" ht="13.5">
      <c r="G54" s="109"/>
      <c r="H54" s="109"/>
      <c r="I54" s="109"/>
      <c r="J54" s="109"/>
      <c r="K54" s="109"/>
      <c r="L54" s="109"/>
    </row>
    <row r="55" spans="7:12" ht="13.5">
      <c r="G55" s="109"/>
      <c r="H55" s="109"/>
      <c r="I55" s="109"/>
      <c r="J55" s="109"/>
      <c r="K55" s="109"/>
      <c r="L55" s="109"/>
    </row>
    <row r="56" spans="7:12" ht="13.5">
      <c r="G56" s="109"/>
      <c r="H56" s="109"/>
      <c r="I56" s="109"/>
      <c r="J56" s="109"/>
      <c r="K56" s="109"/>
      <c r="L56" s="109"/>
    </row>
    <row r="57" spans="7:12" ht="13.5">
      <c r="G57" s="109"/>
      <c r="H57" s="109"/>
      <c r="I57" s="109"/>
      <c r="J57" s="109"/>
      <c r="K57" s="109"/>
      <c r="L57" s="109"/>
    </row>
    <row r="58" spans="7:12" ht="13.5">
      <c r="G58" s="109"/>
      <c r="H58" s="109"/>
      <c r="I58" s="109"/>
      <c r="J58" s="109"/>
      <c r="K58" s="109"/>
      <c r="L58" s="109"/>
    </row>
    <row r="59" spans="7:12" ht="13.5">
      <c r="G59" s="109"/>
      <c r="H59" s="109"/>
      <c r="I59" s="109"/>
      <c r="J59" s="109"/>
      <c r="K59" s="109"/>
      <c r="L59" s="109"/>
    </row>
    <row r="60" spans="7:12" ht="13.5">
      <c r="G60" s="109"/>
      <c r="H60" s="109"/>
      <c r="I60" s="109"/>
      <c r="J60" s="109"/>
      <c r="K60" s="109"/>
      <c r="L60" s="109"/>
    </row>
    <row r="61" spans="7:12" ht="13.5">
      <c r="G61" s="109"/>
      <c r="H61" s="109"/>
      <c r="I61" s="109"/>
      <c r="J61" s="109"/>
      <c r="K61" s="109"/>
      <c r="L61" s="109"/>
    </row>
  </sheetData>
  <sheetProtection/>
  <mergeCells count="10">
    <mergeCell ref="B50:K50"/>
    <mergeCell ref="B52:K52"/>
    <mergeCell ref="A1:D1"/>
    <mergeCell ref="A5:B5"/>
    <mergeCell ref="A3:L3"/>
    <mergeCell ref="B48:K48"/>
    <mergeCell ref="G5:I5"/>
    <mergeCell ref="J5:L5"/>
    <mergeCell ref="G43:I43"/>
    <mergeCell ref="J43:L43"/>
  </mergeCells>
  <hyperlinks>
    <hyperlink ref="B52" r:id="rId1" display="mailto:secretariat@cjasis.ro"/>
  </hyperlinks>
  <printOptions horizontalCentered="1"/>
  <pageMargins left="0" right="0" top="0" bottom="0" header="0.01" footer="0"/>
  <pageSetup fitToHeight="1" fitToWidth="1" horizontalDpi="600" verticalDpi="600" orientation="landscape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PageLayoutView="0" workbookViewId="0" topLeftCell="A36">
      <selection activeCell="A47" sqref="A47:IV48"/>
    </sheetView>
  </sheetViews>
  <sheetFormatPr defaultColWidth="9.140625" defaultRowHeight="12.75"/>
  <cols>
    <col min="1" max="1" width="3.7109375" style="13" customWidth="1"/>
    <col min="2" max="2" width="37.7109375" style="90" customWidth="1"/>
    <col min="3" max="3" width="19.140625" style="91" customWidth="1"/>
    <col min="4" max="4" width="19.140625" style="44" customWidth="1"/>
    <col min="5" max="16384" width="9.140625" style="13" customWidth="1"/>
  </cols>
  <sheetData>
    <row r="1" spans="1:4" s="70" customFormat="1" ht="13.5">
      <c r="A1" s="137" t="s">
        <v>6</v>
      </c>
      <c r="B1" s="138"/>
      <c r="C1" s="138"/>
      <c r="D1" s="138"/>
    </row>
    <row r="2" s="70" customFormat="1" ht="13.5">
      <c r="C2" s="74"/>
    </row>
    <row r="3" spans="1:4" s="70" customFormat="1" ht="14.25" customHeight="1">
      <c r="A3" s="142" t="s">
        <v>22</v>
      </c>
      <c r="B3" s="142"/>
      <c r="C3" s="142"/>
      <c r="D3" s="142"/>
    </row>
    <row r="4" spans="2:3" s="19" customFormat="1" ht="15">
      <c r="B4" s="75"/>
      <c r="C4" s="76"/>
    </row>
    <row r="5" spans="1:3" s="19" customFormat="1" ht="18.75" customHeight="1" thickBot="1">
      <c r="A5" s="139" t="str">
        <f>TOTAL!A5</f>
        <v>26/07/2021</v>
      </c>
      <c r="B5" s="140"/>
      <c r="C5" s="76"/>
    </row>
    <row r="6" spans="1:4" s="38" customFormat="1" ht="21" thickBot="1">
      <c r="A6" s="100" t="s">
        <v>58</v>
      </c>
      <c r="B6" s="78" t="s">
        <v>1</v>
      </c>
      <c r="C6" s="33" t="s">
        <v>57</v>
      </c>
      <c r="D6" s="79" t="s">
        <v>2</v>
      </c>
    </row>
    <row r="7" spans="1:4" s="18" customFormat="1" ht="21" thickBot="1">
      <c r="A7" s="26">
        <v>0</v>
      </c>
      <c r="B7" s="27">
        <v>1</v>
      </c>
      <c r="C7" s="28">
        <v>2</v>
      </c>
      <c r="D7" s="32" t="s">
        <v>7</v>
      </c>
    </row>
    <row r="8" spans="1:15" s="81" customFormat="1" ht="18" customHeight="1">
      <c r="A8" s="80">
        <v>1</v>
      </c>
      <c r="B8" s="52" t="s">
        <v>9</v>
      </c>
      <c r="C8" s="51">
        <v>773.72</v>
      </c>
      <c r="D8" s="49">
        <f aca="true" t="shared" si="0" ref="D8:D15">ROUND(C8/C$41*C$42,2)</f>
        <v>69740.37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81" customFormat="1" ht="18" customHeight="1">
      <c r="A9" s="82">
        <f>A8+1</f>
        <v>2</v>
      </c>
      <c r="B9" s="53" t="s">
        <v>53</v>
      </c>
      <c r="C9" s="36">
        <v>1134</v>
      </c>
      <c r="D9" s="110">
        <f t="shared" si="0"/>
        <v>102214.72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81" customFormat="1" ht="18" customHeight="1">
      <c r="A10" s="82">
        <f aca="true" t="shared" si="1" ref="A10:A40">A9+1</f>
        <v>3</v>
      </c>
      <c r="B10" s="53" t="s">
        <v>34</v>
      </c>
      <c r="C10" s="36">
        <v>701.03</v>
      </c>
      <c r="D10" s="111">
        <f t="shared" si="0"/>
        <v>63188.35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14" customFormat="1" ht="63" customHeight="1">
      <c r="A11" s="82">
        <f t="shared" si="1"/>
        <v>4</v>
      </c>
      <c r="B11" s="54" t="s">
        <v>10</v>
      </c>
      <c r="C11" s="36">
        <v>1169.94</v>
      </c>
      <c r="D11" s="111">
        <f t="shared" si="0"/>
        <v>105454.23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81" customFormat="1" ht="22.5" customHeight="1">
      <c r="A12" s="82">
        <f t="shared" si="1"/>
        <v>5</v>
      </c>
      <c r="B12" s="53" t="s">
        <v>11</v>
      </c>
      <c r="C12" s="36">
        <v>672.6</v>
      </c>
      <c r="D12" s="111">
        <f t="shared" si="0"/>
        <v>60625.77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81" customFormat="1" ht="18" customHeight="1">
      <c r="A13" s="82">
        <f t="shared" si="1"/>
        <v>6</v>
      </c>
      <c r="B13" s="83" t="s">
        <v>56</v>
      </c>
      <c r="C13" s="36">
        <v>616.6</v>
      </c>
      <c r="D13" s="111">
        <f t="shared" si="0"/>
        <v>55578.13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s="14" customFormat="1" ht="18" customHeight="1">
      <c r="A14" s="82">
        <f t="shared" si="1"/>
        <v>7</v>
      </c>
      <c r="B14" s="55" t="s">
        <v>50</v>
      </c>
      <c r="C14" s="36">
        <v>1724.2</v>
      </c>
      <c r="D14" s="111">
        <f t="shared" si="0"/>
        <v>155413.25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s="81" customFormat="1" ht="57.75" customHeight="1">
      <c r="A15" s="82">
        <f t="shared" si="1"/>
        <v>8</v>
      </c>
      <c r="B15" s="53" t="s">
        <v>35</v>
      </c>
      <c r="C15" s="36">
        <v>3382.14</v>
      </c>
      <c r="D15" s="111">
        <f t="shared" si="0"/>
        <v>304854.06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s="14" customFormat="1" ht="18" customHeight="1">
      <c r="A16" s="82">
        <f t="shared" si="1"/>
        <v>9</v>
      </c>
      <c r="B16" s="53" t="s">
        <v>49</v>
      </c>
      <c r="C16" s="36">
        <v>441.2</v>
      </c>
      <c r="D16" s="111">
        <f aca="true" t="shared" si="2" ref="D16:D40">ROUND(C16/C$41*C$42,2)</f>
        <v>39768.2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s="81" customFormat="1" ht="18" customHeight="1">
      <c r="A17" s="82">
        <f t="shared" si="1"/>
        <v>10</v>
      </c>
      <c r="B17" s="53" t="s">
        <v>36</v>
      </c>
      <c r="C17" s="36">
        <v>285</v>
      </c>
      <c r="D17" s="111">
        <f t="shared" si="2"/>
        <v>25688.89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s="81" customFormat="1" ht="18" customHeight="1">
      <c r="A18" s="82">
        <f t="shared" si="1"/>
        <v>11</v>
      </c>
      <c r="B18" s="53" t="s">
        <v>37</v>
      </c>
      <c r="C18" s="36">
        <v>461.1</v>
      </c>
      <c r="D18" s="111">
        <f t="shared" si="2"/>
        <v>41561.91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81" customFormat="1" ht="18" customHeight="1">
      <c r="A19" s="82">
        <f t="shared" si="1"/>
        <v>12</v>
      </c>
      <c r="B19" s="53" t="s">
        <v>21</v>
      </c>
      <c r="C19" s="36">
        <v>662.5</v>
      </c>
      <c r="D19" s="111">
        <f t="shared" si="2"/>
        <v>59715.39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81" customFormat="1" ht="18" customHeight="1">
      <c r="A20" s="82">
        <f t="shared" si="1"/>
        <v>13</v>
      </c>
      <c r="B20" s="53" t="s">
        <v>12</v>
      </c>
      <c r="C20" s="36">
        <v>664.36</v>
      </c>
      <c r="D20" s="111">
        <f t="shared" si="2"/>
        <v>59883.05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s="81" customFormat="1" ht="18" customHeight="1">
      <c r="A21" s="82">
        <f t="shared" si="1"/>
        <v>14</v>
      </c>
      <c r="B21" s="53" t="s">
        <v>13</v>
      </c>
      <c r="C21" s="36">
        <v>634.1600000000001</v>
      </c>
      <c r="D21" s="111">
        <f t="shared" si="2"/>
        <v>57160.93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s="14" customFormat="1" ht="18" customHeight="1">
      <c r="A22" s="82">
        <f t="shared" si="1"/>
        <v>15</v>
      </c>
      <c r="B22" s="53" t="s">
        <v>47</v>
      </c>
      <c r="C22" s="36">
        <v>377.48</v>
      </c>
      <c r="D22" s="111">
        <f t="shared" si="2"/>
        <v>34024.7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81" customFormat="1" ht="18" customHeight="1">
      <c r="A23" s="82">
        <f t="shared" si="1"/>
        <v>16</v>
      </c>
      <c r="B23" s="53" t="s">
        <v>38</v>
      </c>
      <c r="C23" s="36">
        <v>468</v>
      </c>
      <c r="D23" s="111">
        <f t="shared" si="2"/>
        <v>42183.85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s="24" customFormat="1" ht="18" customHeight="1">
      <c r="A24" s="82">
        <f t="shared" si="1"/>
        <v>17</v>
      </c>
      <c r="B24" s="53" t="s">
        <v>14</v>
      </c>
      <c r="C24" s="36">
        <v>413</v>
      </c>
      <c r="D24" s="111">
        <f t="shared" si="2"/>
        <v>37226.35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81" customFormat="1" ht="18" customHeight="1">
      <c r="A25" s="82">
        <f t="shared" si="1"/>
        <v>18</v>
      </c>
      <c r="B25" s="53" t="s">
        <v>54</v>
      </c>
      <c r="C25" s="36">
        <v>607.39</v>
      </c>
      <c r="D25" s="111">
        <f t="shared" si="2"/>
        <v>54747.97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14" customFormat="1" ht="18" customHeight="1">
      <c r="A26" s="82">
        <f t="shared" si="1"/>
        <v>19</v>
      </c>
      <c r="B26" s="53" t="s">
        <v>48</v>
      </c>
      <c r="C26" s="36">
        <v>672.65</v>
      </c>
      <c r="D26" s="111">
        <f t="shared" si="2"/>
        <v>60630.28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14" customFormat="1" ht="36" customHeight="1">
      <c r="A27" s="82">
        <f t="shared" si="1"/>
        <v>20</v>
      </c>
      <c r="B27" s="53" t="s">
        <v>17</v>
      </c>
      <c r="C27" s="36">
        <v>1514.87</v>
      </c>
      <c r="D27" s="111">
        <f t="shared" si="2"/>
        <v>136544.99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s="14" customFormat="1" ht="18" customHeight="1">
      <c r="A28" s="82">
        <f t="shared" si="1"/>
        <v>21</v>
      </c>
      <c r="B28" s="53" t="s">
        <v>28</v>
      </c>
      <c r="C28" s="36">
        <v>720.6</v>
      </c>
      <c r="D28" s="111">
        <f t="shared" si="2"/>
        <v>64952.32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s="14" customFormat="1" ht="18" customHeight="1">
      <c r="A29" s="82">
        <f t="shared" si="1"/>
        <v>22</v>
      </c>
      <c r="B29" s="53" t="s">
        <v>39</v>
      </c>
      <c r="C29" s="36">
        <v>680.3199999999999</v>
      </c>
      <c r="D29" s="111">
        <f t="shared" si="2"/>
        <v>61321.62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s="14" customFormat="1" ht="18" customHeight="1">
      <c r="A30" s="82">
        <f t="shared" si="1"/>
        <v>23</v>
      </c>
      <c r="B30" s="53" t="s">
        <v>40</v>
      </c>
      <c r="C30" s="36">
        <v>695.2</v>
      </c>
      <c r="D30" s="111">
        <f t="shared" si="2"/>
        <v>62662.85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1" customFormat="1" ht="18" customHeight="1">
      <c r="A31" s="82">
        <f t="shared" si="1"/>
        <v>24</v>
      </c>
      <c r="B31" s="54" t="s">
        <v>55</v>
      </c>
      <c r="C31" s="36">
        <v>439.96999999999997</v>
      </c>
      <c r="D31" s="111">
        <f t="shared" si="2"/>
        <v>39657.33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4" customFormat="1" ht="30.75" customHeight="1">
      <c r="A32" s="82">
        <f t="shared" si="1"/>
        <v>25</v>
      </c>
      <c r="B32" s="53" t="s">
        <v>41</v>
      </c>
      <c r="C32" s="36">
        <v>828.8299999999999</v>
      </c>
      <c r="D32" s="111">
        <f t="shared" si="2"/>
        <v>74707.79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s="14" customFormat="1" ht="30" customHeight="1">
      <c r="A33" s="82">
        <f t="shared" si="1"/>
        <v>26</v>
      </c>
      <c r="B33" s="53" t="s">
        <v>42</v>
      </c>
      <c r="C33" s="36">
        <v>2179.1</v>
      </c>
      <c r="D33" s="111">
        <f t="shared" si="2"/>
        <v>196416.32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s="14" customFormat="1" ht="18" customHeight="1">
      <c r="A34" s="82">
        <f t="shared" si="1"/>
        <v>27</v>
      </c>
      <c r="B34" s="53" t="s">
        <v>43</v>
      </c>
      <c r="C34" s="36">
        <v>536.87</v>
      </c>
      <c r="D34" s="111">
        <f t="shared" si="2"/>
        <v>48391.55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s="25" customFormat="1" ht="18" customHeight="1">
      <c r="A35" s="82">
        <f t="shared" si="1"/>
        <v>28</v>
      </c>
      <c r="B35" s="53" t="s">
        <v>18</v>
      </c>
      <c r="C35" s="36">
        <v>793.9399999999999</v>
      </c>
      <c r="D35" s="111">
        <f t="shared" si="2"/>
        <v>71562.93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s="14" customFormat="1" ht="42.75" customHeight="1">
      <c r="A36" s="82">
        <f t="shared" si="1"/>
        <v>29</v>
      </c>
      <c r="B36" s="53" t="s">
        <v>15</v>
      </c>
      <c r="C36" s="36">
        <v>1150.51</v>
      </c>
      <c r="D36" s="111">
        <f t="shared" si="2"/>
        <v>103702.88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s="14" customFormat="1" ht="18" customHeight="1">
      <c r="A37" s="82">
        <f t="shared" si="1"/>
        <v>30</v>
      </c>
      <c r="B37" s="53" t="s">
        <v>44</v>
      </c>
      <c r="C37" s="50">
        <v>603.9</v>
      </c>
      <c r="D37" s="111">
        <f t="shared" si="2"/>
        <v>54433.4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20.25" customHeight="1">
      <c r="A38" s="82">
        <f t="shared" si="1"/>
        <v>31</v>
      </c>
      <c r="B38" s="54" t="s">
        <v>45</v>
      </c>
      <c r="C38" s="50">
        <v>1248.8</v>
      </c>
      <c r="D38" s="111">
        <f t="shared" si="2"/>
        <v>112562.39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8" customHeight="1">
      <c r="A39" s="117">
        <f t="shared" si="1"/>
        <v>32</v>
      </c>
      <c r="B39" s="54" t="s">
        <v>16</v>
      </c>
      <c r="C39" s="50">
        <v>718.2</v>
      </c>
      <c r="D39" s="111">
        <f t="shared" si="2"/>
        <v>64735.99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8" customHeight="1">
      <c r="A40" s="117">
        <f t="shared" si="1"/>
        <v>33</v>
      </c>
      <c r="B40" s="54" t="s">
        <v>60</v>
      </c>
      <c r="C40" s="50">
        <v>485.8</v>
      </c>
      <c r="D40" s="111">
        <f t="shared" si="2"/>
        <v>43788.28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8" customHeight="1">
      <c r="A41" s="15"/>
      <c r="B41" s="84" t="s">
        <v>3</v>
      </c>
      <c r="C41" s="5">
        <f>SUM(C8:C40)</f>
        <v>28457.979999999996</v>
      </c>
      <c r="D41" s="112">
        <f>SUM(D8:D40)</f>
        <v>2565101.0400000005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2.75">
      <c r="A42" s="15"/>
      <c r="B42" s="85" t="s">
        <v>19</v>
      </c>
      <c r="C42" s="5">
        <f>C43*0.5-0.01</f>
        <v>2565101.04</v>
      </c>
      <c r="D42" s="4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4" ht="13.5" thickBot="1">
      <c r="A43" s="16"/>
      <c r="B43" s="86" t="s">
        <v>5</v>
      </c>
      <c r="C43" s="118">
        <f>3874067.5+1256134.6</f>
        <v>5130202.1</v>
      </c>
      <c r="D43" s="87"/>
    </row>
    <row r="44" spans="2:4" ht="12.75">
      <c r="B44" s="12"/>
      <c r="C44" s="3"/>
      <c r="D44" s="17"/>
    </row>
    <row r="45" spans="2:4" ht="12.75">
      <c r="B45" s="12" t="s">
        <v>4</v>
      </c>
      <c r="C45" s="3">
        <f>ROUND(C42/C41,2)</f>
        <v>90.14</v>
      </c>
      <c r="D45" s="17"/>
    </row>
    <row r="46" spans="2:4" ht="12.75">
      <c r="B46" s="12"/>
      <c r="C46" s="3"/>
      <c r="D46" s="17"/>
    </row>
    <row r="47" spans="2:4" ht="12.75">
      <c r="B47" s="88"/>
      <c r="C47" s="89"/>
      <c r="D47" s="17"/>
    </row>
    <row r="48" spans="2:4" ht="12.75">
      <c r="B48" s="88"/>
      <c r="C48" s="89"/>
      <c r="D48" s="17"/>
    </row>
    <row r="49" spans="2:4" ht="12.75">
      <c r="B49" s="88"/>
      <c r="C49" s="89"/>
      <c r="D49" s="17"/>
    </row>
    <row r="50" spans="2:4" ht="12.75">
      <c r="B50" s="88"/>
      <c r="C50" s="89"/>
      <c r="D50" s="17"/>
    </row>
  </sheetData>
  <sheetProtection/>
  <mergeCells count="3">
    <mergeCell ref="A1:D1"/>
    <mergeCell ref="A5:B5"/>
    <mergeCell ref="A3:D3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26">
      <selection activeCell="A46" sqref="A46:IV47"/>
    </sheetView>
  </sheetViews>
  <sheetFormatPr defaultColWidth="9.140625" defaultRowHeight="12.75" outlineLevelRow="1"/>
  <cols>
    <col min="1" max="1" width="3.57421875" style="13" customWidth="1"/>
    <col min="2" max="2" width="34.421875" style="13" customWidth="1"/>
    <col min="3" max="3" width="17.421875" style="1" customWidth="1"/>
    <col min="4" max="4" width="18.28125" style="13" customWidth="1"/>
    <col min="5" max="5" width="28.140625" style="13" hidden="1" customWidth="1"/>
    <col min="6" max="16384" width="9.140625" style="13" customWidth="1"/>
  </cols>
  <sheetData>
    <row r="1" spans="1:5" s="70" customFormat="1" ht="13.5">
      <c r="A1" s="137" t="s">
        <v>6</v>
      </c>
      <c r="B1" s="138"/>
      <c r="C1" s="138"/>
      <c r="D1" s="138"/>
      <c r="E1" s="69"/>
    </row>
    <row r="2" spans="3:5" s="70" customFormat="1" ht="13.5" outlineLevel="1">
      <c r="C2" s="72"/>
      <c r="D2" s="73"/>
      <c r="E2" s="73"/>
    </row>
    <row r="3" spans="1:5" s="70" customFormat="1" ht="13.5">
      <c r="A3" s="145" t="s">
        <v>23</v>
      </c>
      <c r="B3" s="145"/>
      <c r="C3" s="145"/>
      <c r="D3" s="145"/>
      <c r="E3" s="145"/>
    </row>
    <row r="5" spans="2:5" s="19" customFormat="1" ht="15.75" thickBot="1">
      <c r="B5" s="139" t="str">
        <f>TOTAL!A5</f>
        <v>26/07/2021</v>
      </c>
      <c r="C5" s="140"/>
      <c r="E5" s="77"/>
    </row>
    <row r="6" spans="1:5" s="1" customFormat="1" ht="21" thickBot="1">
      <c r="A6" s="100" t="s">
        <v>58</v>
      </c>
      <c r="B6" s="78" t="s">
        <v>1</v>
      </c>
      <c r="C6" s="56" t="s">
        <v>57</v>
      </c>
      <c r="D6" s="63" t="s">
        <v>29</v>
      </c>
      <c r="E6" s="143" t="s">
        <v>51</v>
      </c>
    </row>
    <row r="7" spans="1:5" s="2" customFormat="1" ht="27" thickBot="1">
      <c r="A7" s="114">
        <v>0</v>
      </c>
      <c r="B7" s="29">
        <v>1</v>
      </c>
      <c r="C7" s="57">
        <v>2</v>
      </c>
      <c r="D7" s="64" t="s">
        <v>30</v>
      </c>
      <c r="E7" s="144"/>
    </row>
    <row r="8" spans="1:5" ht="12.75">
      <c r="A8" s="34">
        <v>1</v>
      </c>
      <c r="B8" s="52" t="s">
        <v>9</v>
      </c>
      <c r="C8" s="39">
        <v>143</v>
      </c>
      <c r="D8" s="65">
        <f aca="true" t="shared" si="0" ref="D8:D15">ROUND(C8/C$41*C$42,2)</f>
        <v>44013.61</v>
      </c>
      <c r="E8" s="58"/>
    </row>
    <row r="9" spans="1:5" ht="29.25" customHeight="1">
      <c r="A9" s="35">
        <f>A8+1</f>
        <v>2</v>
      </c>
      <c r="B9" s="53" t="s">
        <v>53</v>
      </c>
      <c r="C9" s="41">
        <v>322</v>
      </c>
      <c r="D9" s="66">
        <f t="shared" si="0"/>
        <v>99107.58</v>
      </c>
      <c r="E9" s="59"/>
    </row>
    <row r="10" spans="1:5" ht="12.75">
      <c r="A10" s="35">
        <f aca="true" t="shared" si="1" ref="A10:A40">A9+1</f>
        <v>3</v>
      </c>
      <c r="B10" s="53" t="s">
        <v>34</v>
      </c>
      <c r="C10" s="41">
        <v>60</v>
      </c>
      <c r="D10" s="66">
        <f t="shared" si="0"/>
        <v>18467.25</v>
      </c>
      <c r="E10" s="59"/>
    </row>
    <row r="11" spans="1:5" ht="12.75">
      <c r="A11" s="35">
        <f t="shared" si="1"/>
        <v>4</v>
      </c>
      <c r="B11" s="53" t="s">
        <v>10</v>
      </c>
      <c r="C11" s="41">
        <v>153</v>
      </c>
      <c r="D11" s="66">
        <f t="shared" si="0"/>
        <v>47091.49</v>
      </c>
      <c r="E11" s="59"/>
    </row>
    <row r="12" spans="1:5" ht="12.75">
      <c r="A12" s="35">
        <f t="shared" si="1"/>
        <v>5</v>
      </c>
      <c r="B12" s="53" t="s">
        <v>11</v>
      </c>
      <c r="C12" s="41">
        <v>122</v>
      </c>
      <c r="D12" s="66">
        <f t="shared" si="0"/>
        <v>37550.08</v>
      </c>
      <c r="E12" s="59"/>
    </row>
    <row r="13" spans="1:5" ht="12.75">
      <c r="A13" s="35">
        <f t="shared" si="1"/>
        <v>6</v>
      </c>
      <c r="B13" s="83" t="s">
        <v>56</v>
      </c>
      <c r="C13" s="41">
        <v>101</v>
      </c>
      <c r="D13" s="66">
        <f t="shared" si="0"/>
        <v>31086.54</v>
      </c>
      <c r="E13" s="59"/>
    </row>
    <row r="14" spans="1:5" ht="25.5" customHeight="1">
      <c r="A14" s="35">
        <f t="shared" si="1"/>
        <v>7</v>
      </c>
      <c r="B14" s="55" t="s">
        <v>50</v>
      </c>
      <c r="C14" s="41">
        <v>126</v>
      </c>
      <c r="D14" s="66">
        <f t="shared" si="0"/>
        <v>38781.23</v>
      </c>
      <c r="E14" s="59"/>
    </row>
    <row r="15" spans="1:5" ht="12.75">
      <c r="A15" s="35">
        <f t="shared" si="1"/>
        <v>8</v>
      </c>
      <c r="B15" s="53" t="s">
        <v>35</v>
      </c>
      <c r="C15" s="41">
        <v>161</v>
      </c>
      <c r="D15" s="66">
        <f t="shared" si="0"/>
        <v>49553.79</v>
      </c>
      <c r="E15" s="59"/>
    </row>
    <row r="16" spans="1:5" ht="22.5">
      <c r="A16" s="35">
        <f t="shared" si="1"/>
        <v>9</v>
      </c>
      <c r="B16" s="53" t="s">
        <v>49</v>
      </c>
      <c r="C16" s="41">
        <v>71</v>
      </c>
      <c r="D16" s="66">
        <f aca="true" t="shared" si="2" ref="D16:D40">ROUND(C16/C$41*C$42,2)</f>
        <v>21852.91</v>
      </c>
      <c r="E16" s="59"/>
    </row>
    <row r="17" spans="1:5" ht="12.75">
      <c r="A17" s="35">
        <f t="shared" si="1"/>
        <v>10</v>
      </c>
      <c r="B17" s="53" t="s">
        <v>36</v>
      </c>
      <c r="C17" s="41">
        <v>135</v>
      </c>
      <c r="D17" s="66">
        <f t="shared" si="2"/>
        <v>41551.31</v>
      </c>
      <c r="E17" s="59"/>
    </row>
    <row r="18" spans="1:5" ht="12.75">
      <c r="A18" s="35">
        <f t="shared" si="1"/>
        <v>11</v>
      </c>
      <c r="B18" s="53" t="s">
        <v>37</v>
      </c>
      <c r="C18" s="41">
        <v>133</v>
      </c>
      <c r="D18" s="66">
        <f t="shared" si="2"/>
        <v>40935.74</v>
      </c>
      <c r="E18" s="59"/>
    </row>
    <row r="19" spans="1:5" ht="12.75">
      <c r="A19" s="35">
        <f t="shared" si="1"/>
        <v>12</v>
      </c>
      <c r="B19" s="53" t="s">
        <v>21</v>
      </c>
      <c r="C19" s="41">
        <v>158</v>
      </c>
      <c r="D19" s="66">
        <f t="shared" si="2"/>
        <v>48630.43</v>
      </c>
      <c r="E19" s="59"/>
    </row>
    <row r="20" spans="1:5" ht="12.75">
      <c r="A20" s="35">
        <f t="shared" si="1"/>
        <v>13</v>
      </c>
      <c r="B20" s="53" t="s">
        <v>12</v>
      </c>
      <c r="C20" s="41">
        <v>159</v>
      </c>
      <c r="D20" s="66">
        <f t="shared" si="2"/>
        <v>48938.21</v>
      </c>
      <c r="E20" s="59"/>
    </row>
    <row r="21" spans="1:5" s="14" customFormat="1" ht="12.75">
      <c r="A21" s="35">
        <f t="shared" si="1"/>
        <v>14</v>
      </c>
      <c r="B21" s="53" t="s">
        <v>13</v>
      </c>
      <c r="C21" s="41">
        <v>120</v>
      </c>
      <c r="D21" s="66">
        <f t="shared" si="2"/>
        <v>36934.5</v>
      </c>
      <c r="E21" s="59"/>
    </row>
    <row r="22" spans="1:5" ht="12.75">
      <c r="A22" s="35">
        <f t="shared" si="1"/>
        <v>15</v>
      </c>
      <c r="B22" s="53" t="s">
        <v>47</v>
      </c>
      <c r="C22" s="41">
        <v>72</v>
      </c>
      <c r="D22" s="66">
        <f t="shared" si="2"/>
        <v>22160.7</v>
      </c>
      <c r="E22" s="59"/>
    </row>
    <row r="23" spans="1:5" ht="12.75">
      <c r="A23" s="35">
        <f t="shared" si="1"/>
        <v>16</v>
      </c>
      <c r="B23" s="53" t="s">
        <v>38</v>
      </c>
      <c r="C23" s="41">
        <v>138</v>
      </c>
      <c r="D23" s="66">
        <f t="shared" si="2"/>
        <v>42474.68</v>
      </c>
      <c r="E23" s="59"/>
    </row>
    <row r="24" spans="1:5" ht="12.75">
      <c r="A24" s="35">
        <f t="shared" si="1"/>
        <v>17</v>
      </c>
      <c r="B24" s="53" t="s">
        <v>14</v>
      </c>
      <c r="C24" s="41">
        <v>151</v>
      </c>
      <c r="D24" s="66">
        <f t="shared" si="2"/>
        <v>46475.91</v>
      </c>
      <c r="E24" s="59"/>
    </row>
    <row r="25" spans="1:5" ht="12.75">
      <c r="A25" s="35">
        <f t="shared" si="1"/>
        <v>18</v>
      </c>
      <c r="B25" s="53" t="s">
        <v>54</v>
      </c>
      <c r="C25" s="41">
        <v>135</v>
      </c>
      <c r="D25" s="66">
        <f t="shared" si="2"/>
        <v>41551.31</v>
      </c>
      <c r="E25" s="59"/>
    </row>
    <row r="26" spans="1:5" ht="12.75">
      <c r="A26" s="35">
        <f t="shared" si="1"/>
        <v>19</v>
      </c>
      <c r="B26" s="53" t="s">
        <v>48</v>
      </c>
      <c r="C26" s="41">
        <v>133</v>
      </c>
      <c r="D26" s="66">
        <f t="shared" si="2"/>
        <v>40935.74</v>
      </c>
      <c r="E26" s="59"/>
    </row>
    <row r="27" spans="1:5" ht="12.75">
      <c r="A27" s="35">
        <f t="shared" si="1"/>
        <v>20</v>
      </c>
      <c r="B27" s="53" t="s">
        <v>17</v>
      </c>
      <c r="C27" s="41">
        <v>150</v>
      </c>
      <c r="D27" s="66">
        <f t="shared" si="2"/>
        <v>46168.13</v>
      </c>
      <c r="E27" s="59"/>
    </row>
    <row r="28" spans="1:5" ht="26.25">
      <c r="A28" s="35">
        <f t="shared" si="1"/>
        <v>21</v>
      </c>
      <c r="B28" s="53" t="s">
        <v>28</v>
      </c>
      <c r="C28" s="41">
        <v>84</v>
      </c>
      <c r="D28" s="66">
        <f t="shared" si="2"/>
        <v>25854.15</v>
      </c>
      <c r="E28" s="60" t="s">
        <v>52</v>
      </c>
    </row>
    <row r="29" spans="1:5" ht="12.75">
      <c r="A29" s="35">
        <f t="shared" si="1"/>
        <v>22</v>
      </c>
      <c r="B29" s="53" t="s">
        <v>39</v>
      </c>
      <c r="C29" s="41">
        <v>92</v>
      </c>
      <c r="D29" s="66">
        <f t="shared" si="2"/>
        <v>28316.45</v>
      </c>
      <c r="E29" s="59"/>
    </row>
    <row r="30" spans="1:5" ht="12.75">
      <c r="A30" s="35">
        <f t="shared" si="1"/>
        <v>23</v>
      </c>
      <c r="B30" s="53" t="s">
        <v>40</v>
      </c>
      <c r="C30" s="41">
        <v>71</v>
      </c>
      <c r="D30" s="66">
        <f t="shared" si="2"/>
        <v>21852.91</v>
      </c>
      <c r="E30" s="59"/>
    </row>
    <row r="31" spans="1:5" ht="12.75">
      <c r="A31" s="35">
        <f t="shared" si="1"/>
        <v>24</v>
      </c>
      <c r="B31" s="54" t="s">
        <v>55</v>
      </c>
      <c r="C31" s="41">
        <v>91</v>
      </c>
      <c r="D31" s="66">
        <f t="shared" si="2"/>
        <v>28008.66</v>
      </c>
      <c r="E31" s="59"/>
    </row>
    <row r="32" spans="1:5" ht="22.5">
      <c r="A32" s="35">
        <f t="shared" si="1"/>
        <v>25</v>
      </c>
      <c r="B32" s="53" t="s">
        <v>41</v>
      </c>
      <c r="C32" s="41">
        <v>119</v>
      </c>
      <c r="D32" s="66">
        <f t="shared" si="2"/>
        <v>36626.71</v>
      </c>
      <c r="E32" s="59"/>
    </row>
    <row r="33" spans="1:5" ht="22.5">
      <c r="A33" s="35">
        <f t="shared" si="1"/>
        <v>26</v>
      </c>
      <c r="B33" s="53" t="s">
        <v>42</v>
      </c>
      <c r="C33" s="41">
        <v>159</v>
      </c>
      <c r="D33" s="66">
        <f t="shared" si="2"/>
        <v>48938.21</v>
      </c>
      <c r="E33" s="59"/>
    </row>
    <row r="34" spans="1:5" ht="23.25" customHeight="1">
      <c r="A34" s="35">
        <f t="shared" si="1"/>
        <v>27</v>
      </c>
      <c r="B34" s="53" t="s">
        <v>43</v>
      </c>
      <c r="C34" s="41">
        <v>71</v>
      </c>
      <c r="D34" s="66">
        <f t="shared" si="2"/>
        <v>21852.91</v>
      </c>
      <c r="E34" s="59"/>
    </row>
    <row r="35" spans="1:5" ht="12.75">
      <c r="A35" s="35">
        <f t="shared" si="1"/>
        <v>28</v>
      </c>
      <c r="B35" s="53" t="s">
        <v>18</v>
      </c>
      <c r="C35" s="41">
        <v>132</v>
      </c>
      <c r="D35" s="66">
        <f t="shared" si="2"/>
        <v>40627.95</v>
      </c>
      <c r="E35" s="59"/>
    </row>
    <row r="36" spans="1:5" ht="12.75">
      <c r="A36" s="35">
        <f t="shared" si="1"/>
        <v>29</v>
      </c>
      <c r="B36" s="53" t="s">
        <v>15</v>
      </c>
      <c r="C36" s="41">
        <v>156</v>
      </c>
      <c r="D36" s="66">
        <f t="shared" si="2"/>
        <v>48014.85</v>
      </c>
      <c r="E36" s="59"/>
    </row>
    <row r="37" spans="1:5" ht="12.75">
      <c r="A37" s="35">
        <f t="shared" si="1"/>
        <v>30</v>
      </c>
      <c r="B37" s="53" t="s">
        <v>44</v>
      </c>
      <c r="C37" s="41">
        <v>142</v>
      </c>
      <c r="D37" s="66">
        <f t="shared" si="2"/>
        <v>43705.83</v>
      </c>
      <c r="E37" s="59"/>
    </row>
    <row r="38" spans="1:5" ht="12.75">
      <c r="A38" s="35">
        <f t="shared" si="1"/>
        <v>31</v>
      </c>
      <c r="B38" s="54" t="s">
        <v>45</v>
      </c>
      <c r="C38" s="41">
        <v>156</v>
      </c>
      <c r="D38" s="66">
        <f t="shared" si="2"/>
        <v>48014.85</v>
      </c>
      <c r="E38" s="59"/>
    </row>
    <row r="39" spans="1:5" ht="12.75">
      <c r="A39" s="35">
        <f t="shared" si="1"/>
        <v>32</v>
      </c>
      <c r="B39" s="54" t="s">
        <v>16</v>
      </c>
      <c r="C39" s="41">
        <v>151</v>
      </c>
      <c r="D39" s="66">
        <f t="shared" si="2"/>
        <v>46475.91</v>
      </c>
      <c r="E39" s="59"/>
    </row>
    <row r="40" spans="1:5" ht="12.75">
      <c r="A40" s="35">
        <f t="shared" si="1"/>
        <v>33</v>
      </c>
      <c r="B40" s="54" t="s">
        <v>60</v>
      </c>
      <c r="C40" s="41">
        <v>0</v>
      </c>
      <c r="D40" s="66">
        <f t="shared" si="2"/>
        <v>0</v>
      </c>
      <c r="E40" s="59"/>
    </row>
    <row r="41" spans="1:5" s="1" customFormat="1" ht="13.5" thickBot="1">
      <c r="A41" s="6"/>
      <c r="B41" s="10" t="s">
        <v>3</v>
      </c>
      <c r="C41" s="40">
        <f>SUM(C8:C40)</f>
        <v>4167</v>
      </c>
      <c r="D41" s="67">
        <f>SUM(D8:D40)</f>
        <v>1282550.53</v>
      </c>
      <c r="E41" s="61"/>
    </row>
    <row r="42" spans="1:5" ht="13.5" thickBot="1">
      <c r="A42" s="16"/>
      <c r="B42" s="11" t="s">
        <v>25</v>
      </c>
      <c r="C42" s="42">
        <f>ROUND(evaluare!C43*0.5*0.5,2)</f>
        <v>1282550.53</v>
      </c>
      <c r="D42" s="62"/>
      <c r="E42" s="42"/>
    </row>
    <row r="43" spans="2:5" ht="12.75">
      <c r="B43" s="38"/>
      <c r="C43" s="7"/>
      <c r="D43" s="38"/>
      <c r="E43" s="38"/>
    </row>
    <row r="44" spans="2:5" ht="12.75">
      <c r="B44" s="12" t="s">
        <v>4</v>
      </c>
      <c r="C44" s="3">
        <f>ROUND(C42/C41,2)</f>
        <v>307.79</v>
      </c>
      <c r="D44" s="17"/>
      <c r="E44" s="17"/>
    </row>
    <row r="45" spans="2:5" ht="12.75">
      <c r="B45" s="38"/>
      <c r="C45" s="3"/>
      <c r="D45" s="17"/>
      <c r="E45" s="17"/>
    </row>
  </sheetData>
  <sheetProtection/>
  <mergeCells count="4">
    <mergeCell ref="E6:E7"/>
    <mergeCell ref="A1:D1"/>
    <mergeCell ref="B5:C5"/>
    <mergeCell ref="A3:E3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zoomScalePageLayoutView="0" workbookViewId="0" topLeftCell="A1">
      <selection activeCell="A45" sqref="A45:IV46"/>
    </sheetView>
  </sheetViews>
  <sheetFormatPr defaultColWidth="9.140625" defaultRowHeight="12.75"/>
  <cols>
    <col min="1" max="1" width="3.57421875" style="13" customWidth="1"/>
    <col min="2" max="2" width="34.7109375" style="13" customWidth="1"/>
    <col min="3" max="3" width="16.28125" style="4" customWidth="1"/>
    <col min="4" max="4" width="16.7109375" style="13" customWidth="1"/>
    <col min="5" max="16384" width="9.140625" style="13" customWidth="1"/>
  </cols>
  <sheetData>
    <row r="1" spans="1:4" s="70" customFormat="1" ht="13.5">
      <c r="A1" s="137" t="s">
        <v>6</v>
      </c>
      <c r="B1" s="138"/>
      <c r="C1" s="138"/>
      <c r="D1" s="138"/>
    </row>
    <row r="2" spans="1:4" s="74" customFormat="1" ht="33" customHeight="1">
      <c r="A2" s="145" t="s">
        <v>24</v>
      </c>
      <c r="B2" s="145"/>
      <c r="C2" s="145"/>
      <c r="D2" s="145"/>
    </row>
    <row r="4" spans="2:3" s="19" customFormat="1" ht="15" thickBot="1">
      <c r="B4" s="139" t="str">
        <f>TOTAL!A5</f>
        <v>26/07/2021</v>
      </c>
      <c r="C4" s="140"/>
    </row>
    <row r="5" spans="1:4" s="1" customFormat="1" ht="21" thickBot="1">
      <c r="A5" s="100" t="s">
        <v>58</v>
      </c>
      <c r="B5" s="78" t="s">
        <v>1</v>
      </c>
      <c r="C5" s="33" t="s">
        <v>57</v>
      </c>
      <c r="D5" s="79" t="s">
        <v>29</v>
      </c>
    </row>
    <row r="6" spans="1:4" s="2" customFormat="1" ht="27" thickBot="1">
      <c r="A6" s="113">
        <v>0</v>
      </c>
      <c r="B6" s="29">
        <v>1</v>
      </c>
      <c r="C6" s="31">
        <v>2</v>
      </c>
      <c r="D6" s="47" t="s">
        <v>31</v>
      </c>
    </row>
    <row r="7" spans="1:4" ht="12.75">
      <c r="A7" s="34">
        <v>1</v>
      </c>
      <c r="B7" s="52" t="s">
        <v>9</v>
      </c>
      <c r="C7" s="94">
        <v>589</v>
      </c>
      <c r="D7" s="39">
        <f aca="true" t="shared" si="0" ref="D7:D12">ROUND(C7/C$40*C$41,2)</f>
        <v>31419.63</v>
      </c>
    </row>
    <row r="8" spans="1:4" ht="30" customHeight="1">
      <c r="A8" s="35">
        <f>A7+1</f>
        <v>2</v>
      </c>
      <c r="B8" s="53" t="s">
        <v>53</v>
      </c>
      <c r="C8" s="36">
        <v>2566</v>
      </c>
      <c r="D8" s="41">
        <f t="shared" si="0"/>
        <v>136880.78</v>
      </c>
    </row>
    <row r="9" spans="1:4" ht="12.75">
      <c r="A9" s="35">
        <f aca="true" t="shared" si="1" ref="A9:A39">A8+1</f>
        <v>3</v>
      </c>
      <c r="B9" s="53" t="s">
        <v>34</v>
      </c>
      <c r="C9" s="36">
        <v>424</v>
      </c>
      <c r="D9" s="41">
        <f t="shared" si="0"/>
        <v>22617.87</v>
      </c>
    </row>
    <row r="10" spans="1:4" ht="12.75">
      <c r="A10" s="35">
        <f t="shared" si="1"/>
        <v>4</v>
      </c>
      <c r="B10" s="53" t="s">
        <v>10</v>
      </c>
      <c r="C10" s="36">
        <v>1047</v>
      </c>
      <c r="D10" s="41">
        <f t="shared" si="0"/>
        <v>55851.2</v>
      </c>
    </row>
    <row r="11" spans="1:4" ht="12.75">
      <c r="A11" s="35">
        <f t="shared" si="1"/>
        <v>5</v>
      </c>
      <c r="B11" s="53" t="s">
        <v>11</v>
      </c>
      <c r="C11" s="36">
        <v>490</v>
      </c>
      <c r="D11" s="41">
        <f t="shared" si="0"/>
        <v>26138.57</v>
      </c>
    </row>
    <row r="12" spans="1:4" ht="12.75">
      <c r="A12" s="35">
        <f t="shared" si="1"/>
        <v>6</v>
      </c>
      <c r="B12" s="83" t="s">
        <v>56</v>
      </c>
      <c r="C12" s="36">
        <v>248</v>
      </c>
      <c r="D12" s="41">
        <f t="shared" si="0"/>
        <v>13229.32</v>
      </c>
    </row>
    <row r="13" spans="1:4" ht="22.5">
      <c r="A13" s="35">
        <f t="shared" si="1"/>
        <v>7</v>
      </c>
      <c r="B13" s="55" t="s">
        <v>50</v>
      </c>
      <c r="C13" s="36">
        <v>648</v>
      </c>
      <c r="D13" s="41">
        <f>ROUND(C13/C$40*C$41,2)+0.02</f>
        <v>34566.95</v>
      </c>
    </row>
    <row r="14" spans="1:4" ht="12.75">
      <c r="A14" s="35">
        <f t="shared" si="1"/>
        <v>8</v>
      </c>
      <c r="B14" s="53" t="s">
        <v>35</v>
      </c>
      <c r="C14" s="36">
        <v>1312</v>
      </c>
      <c r="D14" s="41">
        <f aca="true" t="shared" si="2" ref="D14:D39">ROUND(C14/C$40*C$41,2)</f>
        <v>69987.37</v>
      </c>
    </row>
    <row r="15" spans="1:4" ht="24" customHeight="1">
      <c r="A15" s="35">
        <f t="shared" si="1"/>
        <v>9</v>
      </c>
      <c r="B15" s="53" t="s">
        <v>49</v>
      </c>
      <c r="C15" s="36">
        <v>475</v>
      </c>
      <c r="D15" s="41">
        <f t="shared" si="2"/>
        <v>25338.41</v>
      </c>
    </row>
    <row r="16" spans="1:4" ht="12.75">
      <c r="A16" s="35">
        <f t="shared" si="1"/>
        <v>10</v>
      </c>
      <c r="B16" s="53" t="s">
        <v>36</v>
      </c>
      <c r="C16" s="36">
        <v>552</v>
      </c>
      <c r="D16" s="41">
        <f t="shared" si="2"/>
        <v>29445.9</v>
      </c>
    </row>
    <row r="17" spans="1:4" ht="28.5" customHeight="1">
      <c r="A17" s="35">
        <f t="shared" si="1"/>
        <v>11</v>
      </c>
      <c r="B17" s="53" t="s">
        <v>37</v>
      </c>
      <c r="C17" s="36">
        <v>676</v>
      </c>
      <c r="D17" s="41">
        <f t="shared" si="2"/>
        <v>36060.56</v>
      </c>
    </row>
    <row r="18" spans="1:4" ht="12.75">
      <c r="A18" s="35">
        <f t="shared" si="1"/>
        <v>12</v>
      </c>
      <c r="B18" s="53" t="s">
        <v>21</v>
      </c>
      <c r="C18" s="36">
        <v>608</v>
      </c>
      <c r="D18" s="41">
        <f t="shared" si="2"/>
        <v>32433.17</v>
      </c>
    </row>
    <row r="19" spans="1:4" ht="12.75">
      <c r="A19" s="35">
        <f t="shared" si="1"/>
        <v>13</v>
      </c>
      <c r="B19" s="53" t="s">
        <v>12</v>
      </c>
      <c r="C19" s="17">
        <v>1128</v>
      </c>
      <c r="D19" s="41">
        <f t="shared" si="2"/>
        <v>60172.07</v>
      </c>
    </row>
    <row r="20" spans="1:4" s="14" customFormat="1" ht="12.75">
      <c r="A20" s="35">
        <f t="shared" si="1"/>
        <v>14</v>
      </c>
      <c r="B20" s="53" t="s">
        <v>13</v>
      </c>
      <c r="C20" s="36">
        <v>432</v>
      </c>
      <c r="D20" s="41">
        <f t="shared" si="2"/>
        <v>23044.62</v>
      </c>
    </row>
    <row r="21" spans="1:4" ht="12.75">
      <c r="A21" s="35">
        <f t="shared" si="1"/>
        <v>15</v>
      </c>
      <c r="B21" s="53" t="s">
        <v>47</v>
      </c>
      <c r="C21" s="36">
        <v>310</v>
      </c>
      <c r="D21" s="41">
        <f t="shared" si="2"/>
        <v>16536.65</v>
      </c>
    </row>
    <row r="22" spans="1:4" s="14" customFormat="1" ht="12.75">
      <c r="A22" s="35">
        <f t="shared" si="1"/>
        <v>16</v>
      </c>
      <c r="B22" s="53" t="s">
        <v>38</v>
      </c>
      <c r="C22" s="17">
        <v>680</v>
      </c>
      <c r="D22" s="41">
        <f t="shared" si="2"/>
        <v>36273.94</v>
      </c>
    </row>
    <row r="23" spans="1:4" ht="12.75">
      <c r="A23" s="35">
        <f t="shared" si="1"/>
        <v>17</v>
      </c>
      <c r="B23" s="53" t="s">
        <v>14</v>
      </c>
      <c r="C23" s="36">
        <v>0</v>
      </c>
      <c r="D23" s="41">
        <f t="shared" si="2"/>
        <v>0</v>
      </c>
    </row>
    <row r="24" spans="1:4" ht="12.75">
      <c r="A24" s="35">
        <f t="shared" si="1"/>
        <v>18</v>
      </c>
      <c r="B24" s="53" t="s">
        <v>54</v>
      </c>
      <c r="C24" s="36">
        <v>818</v>
      </c>
      <c r="D24" s="41">
        <f t="shared" si="2"/>
        <v>43635.42</v>
      </c>
    </row>
    <row r="25" spans="1:4" ht="12.75">
      <c r="A25" s="35">
        <f t="shared" si="1"/>
        <v>19</v>
      </c>
      <c r="B25" s="53" t="s">
        <v>48</v>
      </c>
      <c r="C25" s="36">
        <v>378</v>
      </c>
      <c r="D25" s="41">
        <f t="shared" si="2"/>
        <v>20164.04</v>
      </c>
    </row>
    <row r="26" spans="1:4" ht="12.75">
      <c r="A26" s="35">
        <f t="shared" si="1"/>
        <v>20</v>
      </c>
      <c r="B26" s="53" t="s">
        <v>17</v>
      </c>
      <c r="C26" s="36">
        <v>1105</v>
      </c>
      <c r="D26" s="41">
        <f t="shared" si="2"/>
        <v>58945.15</v>
      </c>
    </row>
    <row r="27" spans="1:4" ht="12.75">
      <c r="A27" s="35">
        <f t="shared" si="1"/>
        <v>21</v>
      </c>
      <c r="B27" s="53" t="s">
        <v>28</v>
      </c>
      <c r="C27" s="36">
        <v>798</v>
      </c>
      <c r="D27" s="41">
        <f t="shared" si="2"/>
        <v>42568.54</v>
      </c>
    </row>
    <row r="28" spans="1:4" ht="12.75">
      <c r="A28" s="35">
        <f t="shared" si="1"/>
        <v>22</v>
      </c>
      <c r="B28" s="53" t="s">
        <v>39</v>
      </c>
      <c r="C28" s="36">
        <v>0</v>
      </c>
      <c r="D28" s="41">
        <f t="shared" si="2"/>
        <v>0</v>
      </c>
    </row>
    <row r="29" spans="1:4" ht="12.75">
      <c r="A29" s="35">
        <f t="shared" si="1"/>
        <v>23</v>
      </c>
      <c r="B29" s="53" t="s">
        <v>40</v>
      </c>
      <c r="C29" s="36">
        <v>348</v>
      </c>
      <c r="D29" s="41">
        <f t="shared" si="2"/>
        <v>18563.72</v>
      </c>
    </row>
    <row r="30" spans="1:4" ht="12.75">
      <c r="A30" s="35">
        <f t="shared" si="1"/>
        <v>24</v>
      </c>
      <c r="B30" s="54" t="s">
        <v>55</v>
      </c>
      <c r="C30" s="36">
        <v>204</v>
      </c>
      <c r="D30" s="41">
        <f t="shared" si="2"/>
        <v>10882.18</v>
      </c>
    </row>
    <row r="31" spans="1:4" ht="22.5">
      <c r="A31" s="35">
        <f t="shared" si="1"/>
        <v>25</v>
      </c>
      <c r="B31" s="53" t="s">
        <v>41</v>
      </c>
      <c r="C31" s="36">
        <v>381</v>
      </c>
      <c r="D31" s="41">
        <f t="shared" si="2"/>
        <v>20324.08</v>
      </c>
    </row>
    <row r="32" spans="1:4" ht="22.5">
      <c r="A32" s="35">
        <f t="shared" si="1"/>
        <v>26</v>
      </c>
      <c r="B32" s="53" t="s">
        <v>42</v>
      </c>
      <c r="C32" s="36">
        <v>1048</v>
      </c>
      <c r="D32" s="41">
        <f t="shared" si="2"/>
        <v>55904.54</v>
      </c>
    </row>
    <row r="33" spans="1:4" ht="24" customHeight="1">
      <c r="A33" s="35">
        <f t="shared" si="1"/>
        <v>27</v>
      </c>
      <c r="B33" s="53" t="s">
        <v>43</v>
      </c>
      <c r="C33" s="36">
        <v>312</v>
      </c>
      <c r="D33" s="41">
        <f t="shared" si="2"/>
        <v>16643.34</v>
      </c>
    </row>
    <row r="34" spans="1:4" ht="12.75">
      <c r="A34" s="35">
        <f t="shared" si="1"/>
        <v>28</v>
      </c>
      <c r="B34" s="53" t="s">
        <v>18</v>
      </c>
      <c r="C34" s="36">
        <v>850</v>
      </c>
      <c r="D34" s="41">
        <f t="shared" si="2"/>
        <v>45342.43</v>
      </c>
    </row>
    <row r="35" spans="1:4" ht="12.75">
      <c r="A35" s="35">
        <f t="shared" si="1"/>
        <v>29</v>
      </c>
      <c r="B35" s="53" t="s">
        <v>15</v>
      </c>
      <c r="C35" s="36">
        <v>841</v>
      </c>
      <c r="D35" s="41">
        <f t="shared" si="2"/>
        <v>44862.33</v>
      </c>
    </row>
    <row r="36" spans="1:4" ht="12.75">
      <c r="A36" s="35">
        <f t="shared" si="1"/>
        <v>30</v>
      </c>
      <c r="B36" s="53" t="s">
        <v>44</v>
      </c>
      <c r="C36" s="36">
        <v>1632</v>
      </c>
      <c r="D36" s="41">
        <f t="shared" si="2"/>
        <v>87057.46</v>
      </c>
    </row>
    <row r="37" spans="1:4" ht="12.75">
      <c r="A37" s="35">
        <f t="shared" si="1"/>
        <v>31</v>
      </c>
      <c r="B37" s="54" t="s">
        <v>45</v>
      </c>
      <c r="C37" s="36">
        <v>1256</v>
      </c>
      <c r="D37" s="41">
        <f t="shared" si="2"/>
        <v>67000.1</v>
      </c>
    </row>
    <row r="38" spans="1:4" ht="12.75">
      <c r="A38" s="35">
        <f t="shared" si="1"/>
        <v>32</v>
      </c>
      <c r="B38" s="54" t="s">
        <v>16</v>
      </c>
      <c r="C38" s="36">
        <v>1220</v>
      </c>
      <c r="D38" s="41">
        <f t="shared" si="2"/>
        <v>65079.72</v>
      </c>
    </row>
    <row r="39" spans="1:4" ht="12.75">
      <c r="A39" s="35">
        <f t="shared" si="1"/>
        <v>33</v>
      </c>
      <c r="B39" s="54" t="s">
        <v>60</v>
      </c>
      <c r="C39" s="115">
        <v>667</v>
      </c>
      <c r="D39" s="41">
        <f t="shared" si="2"/>
        <v>35580.47</v>
      </c>
    </row>
    <row r="40" spans="1:4" ht="13.5" thickBot="1">
      <c r="A40" s="95"/>
      <c r="B40" s="23" t="s">
        <v>3</v>
      </c>
      <c r="C40" s="20">
        <f>SUM(C7:C39)</f>
        <v>24043</v>
      </c>
      <c r="D40" s="48">
        <f>SUM(D7:D39)</f>
        <v>1282550.5300000003</v>
      </c>
    </row>
    <row r="41" spans="1:4" ht="13.5" thickBot="1">
      <c r="A41" s="96"/>
      <c r="B41" s="21" t="s">
        <v>25</v>
      </c>
      <c r="C41" s="22">
        <f>evaluare!C43*0.5*0.5</f>
        <v>1282550.525</v>
      </c>
      <c r="D41" s="43"/>
    </row>
    <row r="42" spans="2:4" ht="12.75">
      <c r="B42" s="38"/>
      <c r="C42" s="3"/>
      <c r="D42" s="38"/>
    </row>
    <row r="43" spans="2:4" ht="12.75">
      <c r="B43" s="12" t="s">
        <v>4</v>
      </c>
      <c r="C43" s="3">
        <f>ROUND(C41/C40,2)</f>
        <v>53.34</v>
      </c>
      <c r="D43" s="17"/>
    </row>
    <row r="44" spans="2:4" ht="12.75">
      <c r="B44" s="38"/>
      <c r="C44" s="3"/>
      <c r="D44" s="17"/>
    </row>
  </sheetData>
  <sheetProtection/>
  <mergeCells count="3">
    <mergeCell ref="A1:D1"/>
    <mergeCell ref="B4:C4"/>
    <mergeCell ref="A2:D2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2021-07-26T12:39:05Z</cp:lastPrinted>
  <dcterms:created xsi:type="dcterms:W3CDTF">2003-02-20T14:27:52Z</dcterms:created>
  <dcterms:modified xsi:type="dcterms:W3CDTF">2021-07-28T09:46:57Z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