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2"/>
  </bookViews>
  <sheets>
    <sheet name="evaluare" sheetId="1" r:id="rId1"/>
    <sheet name="disp" sheetId="2" r:id="rId2"/>
    <sheet name="TOTAL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1">'disp'!$A$1:$D$48</definedName>
    <definedName name="_xlnm.Print_Area" localSheetId="0">'evaluare'!$A$1:$D$47</definedName>
    <definedName name="_xlnm.Print_Area" localSheetId="2">'TOTAL'!$A$1:$E$32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<sst xmlns="http://schemas.openxmlformats.org/spreadsheetml/2006/main" count="109" uniqueCount="52">
  <si>
    <t>Nr.crt.</t>
  </si>
  <si>
    <t>FURNIZOR</t>
  </si>
  <si>
    <t>Fond alocat 1</t>
  </si>
  <si>
    <t>TOTAL</t>
  </si>
  <si>
    <t>VAL.PUNCT=</t>
  </si>
  <si>
    <t>Margareta MIRON</t>
  </si>
  <si>
    <t>Aprobat,</t>
  </si>
  <si>
    <t>Avizat,</t>
  </si>
  <si>
    <t>ANEXA NR.   2</t>
  </si>
  <si>
    <t>3=col.2/total col.2*  total fond 1</t>
  </si>
  <si>
    <t>VALOARE PUNCT</t>
  </si>
  <si>
    <t>FOND DISPONIBILITATE ( 10%)</t>
  </si>
  <si>
    <t>FOND TOTAL ALOCAT RADIOLOGIE</t>
  </si>
  <si>
    <t>disponibilitate 10%</t>
  </si>
  <si>
    <t>PANAITE IULIA VANDA</t>
  </si>
  <si>
    <t>PRESEDINTE DIRECTOR GENERAL</t>
  </si>
  <si>
    <t xml:space="preserve"> Fond evaluare(90%)</t>
  </si>
  <si>
    <t>evaluare 90%</t>
  </si>
  <si>
    <t>DIRECTOR EXECUTIV DIRECTIA RELATII CONTRACTUALE</t>
  </si>
  <si>
    <t>ANEXA NR.   3</t>
  </si>
  <si>
    <t>SERVICII PARACLINICE DE RADIOLOGIE SI IMAGISTICA MEDICALA - CRITERIUL EVALUARE RESURSE</t>
  </si>
  <si>
    <t>SERVICII PARACLINICE DE RADIOLOGIE SI IMAGISTICA MEDICALA - CRITERIUL DISPONIBILITATE</t>
  </si>
  <si>
    <t xml:space="preserve">3=col.2/total col.2* total fond 2 </t>
  </si>
  <si>
    <t xml:space="preserve">Fond alocat </t>
  </si>
  <si>
    <t>ANEXA NR. 1</t>
  </si>
  <si>
    <t>CARDIOMED  SRL</t>
  </si>
  <si>
    <t>INSTITUTUL REGIONAL DE ONCOLOGIE IASI</t>
  </si>
  <si>
    <t>SP. CL. URGENTA  "PROF. DR. N. OBLU" IASI</t>
  </si>
  <si>
    <t>SPITALUL CLINIC CF IASI</t>
  </si>
  <si>
    <t>SPITALUL CLINIC DE RECUPERARE IASI</t>
  </si>
  <si>
    <t>SPITALUL CLINIC DE URGENTA PENTRU COPII "SF.MARIA" IASI</t>
  </si>
  <si>
    <t>SPITALUL CLINIC JUDETEAN DE URGENTA "SF. SPIRIDON" IASI</t>
  </si>
  <si>
    <t>SPITALUL MUNICIPAL DE URGENTA PASCANI</t>
  </si>
  <si>
    <t>AFFIDEA (EUROMEDIC ROMANIA SRL)</t>
  </si>
  <si>
    <t>ELYTIS HOSPITAL SRL</t>
  </si>
  <si>
    <t>CENTRUL MEDICAL UNIREA SRL</t>
  </si>
  <si>
    <t>Radu Gheorghe ȚIBICHI</t>
  </si>
  <si>
    <t>MEDIMAGIS SRL ( fost HABA DANISIA RADIODIAGNOSTIC) - 2 pct.de lucru</t>
  </si>
  <si>
    <t>ARCADIA MEDICAL CENTER SRL - 2 pct.de lucru</t>
  </si>
  <si>
    <t xml:space="preserve">MNT HEALTHCARE EUROPE SRL </t>
  </si>
  <si>
    <t>INSTITUTUL DE PSIHIATRIE SOCOLA</t>
  </si>
  <si>
    <t>MITROPOLIA MOLDOVEI SI BUCOVINEI - 2 pct.de lucru</t>
  </si>
  <si>
    <t>SC MEDLIFE SA</t>
  </si>
  <si>
    <t>AFFIDEA ROMANIA (fost EUROMEDIC ROMANIA SRL)</t>
  </si>
  <si>
    <t>SC SCAN EXPERT - 2 pct.de lucru</t>
  </si>
  <si>
    <t>ARHIMED RADIOLOGY SRL (din 23.05.2019 -fost C.D.R.I. NICOLINA)</t>
  </si>
  <si>
    <t>ARCADIA MEDICAL CENTER SRL - 3 pct.de lucru</t>
  </si>
  <si>
    <t>VICTORIA IMAGISTIC SRL</t>
  </si>
  <si>
    <t>puncte 2020</t>
  </si>
  <si>
    <t>SPITALUL CLINIC  DR.C.I.PARHON IASI</t>
  </si>
  <si>
    <t>26.02.2021</t>
  </si>
  <si>
    <t>AMBULATORIU DE SPECIALITATE PARACLINIC  - RADIOLOGIE CONVENTIONALA SI IMAGISTICA - MARTIE 2021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</si>
</sst>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#,##0.000"/>
    <numFmt numFmtId="221" formatCode="0.000"/>
    <numFmt numFmtId="222" formatCode="[$-418]dddd\,\ d\ mmmm\ yyyy"/>
    <numFmt numFmtId="223" formatCode="#,##0.00000"/>
    <numFmt numFmtId="224" formatCode="0.00_);[Red]\(0.00\)"/>
  </numFmts>
  <fonts count="3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2" applyNumberFormat="0" applyAlignment="0" applyProtection="0"/>
    <xf numFmtId="0" fontId="16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5" fillId="20" borderId="9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143">
    <xf numFmtId="0" fontId="0" fillId="0" borderId="0" xfId="0" applyNumberFormat="1" applyBorder="1" applyAlignment="1">
      <alignment/>
    </xf>
    <xf numFmtId="0" fontId="0" fillId="0" borderId="1" xfId="0" applyNumberFormat="1" applyFont="1" applyFill="1" applyBorder="1" applyAlignment="1">
      <alignment vertical="center" wrapText="1"/>
    </xf>
    <xf numFmtId="0" fontId="4" fillId="0" borderId="0" xfId="57" applyFont="1" applyFill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4" fontId="9" fillId="24" borderId="1" xfId="57" applyNumberFormat="1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2" xfId="57" applyFont="1" applyFill="1" applyBorder="1" applyAlignment="1">
      <alignment vertical="center"/>
      <protection/>
    </xf>
    <xf numFmtId="0" fontId="9" fillId="0" borderId="13" xfId="57" applyFont="1" applyFill="1" applyBorder="1" applyAlignment="1">
      <alignment vertical="center"/>
      <protection/>
    </xf>
    <xf numFmtId="4" fontId="9" fillId="24" borderId="13" xfId="57" applyNumberFormat="1" applyFont="1" applyFill="1" applyBorder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4" fontId="4" fillId="24" borderId="0" xfId="57" applyNumberFormat="1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6" fillId="24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1" fontId="9" fillId="0" borderId="1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4" fontId="9" fillId="24" borderId="0" xfId="57" applyNumberFormat="1" applyFont="1" applyFill="1" applyAlignment="1">
      <alignment vertical="center"/>
      <protection/>
    </xf>
    <xf numFmtId="4" fontId="9" fillId="0" borderId="0" xfId="57" applyNumberFormat="1" applyFont="1" applyFill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0" fontId="9" fillId="0" borderId="15" xfId="57" applyFont="1" applyFill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/>
      <protection/>
    </xf>
    <xf numFmtId="4" fontId="9" fillId="0" borderId="16" xfId="57" applyNumberFormat="1" applyFont="1" applyFill="1" applyBorder="1" applyAlignment="1">
      <alignment horizontal="center" vertical="center"/>
      <protection/>
    </xf>
    <xf numFmtId="0" fontId="9" fillId="0" borderId="0" xfId="57" applyFont="1" applyFill="1" applyAlignment="1">
      <alignment horizontal="center" vertical="center"/>
      <protection/>
    </xf>
    <xf numFmtId="2" fontId="5" fillId="0" borderId="0" xfId="57" applyNumberFormat="1" applyFont="1" applyFill="1" applyAlignment="1">
      <alignment vertical="center"/>
      <protection/>
    </xf>
    <xf numFmtId="0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9" fillId="0" borderId="0" xfId="57" applyFont="1" applyFill="1" applyBorder="1" applyAlignment="1">
      <alignment horizontal="center" vertical="center"/>
      <protection/>
    </xf>
    <xf numFmtId="1" fontId="9" fillId="0" borderId="0" xfId="57" applyNumberFormat="1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vertical="center"/>
      <protection/>
    </xf>
    <xf numFmtId="4" fontId="9" fillId="0" borderId="1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12" xfId="57" applyFont="1" applyFill="1" applyBorder="1" applyAlignment="1">
      <alignment vertical="center"/>
      <protection/>
    </xf>
    <xf numFmtId="2" fontId="9" fillId="0" borderId="0" xfId="57" applyNumberFormat="1" applyFont="1" applyFill="1" applyBorder="1" applyAlignment="1">
      <alignment vertical="center"/>
      <protection/>
    </xf>
    <xf numFmtId="4" fontId="9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2" fontId="5" fillId="0" borderId="0" xfId="57" applyNumberFormat="1" applyFont="1" applyFill="1" applyBorder="1" applyAlignment="1">
      <alignment vertical="center"/>
      <protection/>
    </xf>
    <xf numFmtId="4" fontId="5" fillId="0" borderId="0" xfId="57" applyNumberFormat="1" applyFont="1" applyFill="1" applyBorder="1" applyAlignment="1">
      <alignment vertical="center"/>
      <protection/>
    </xf>
    <xf numFmtId="4" fontId="6" fillId="0" borderId="0" xfId="57" applyNumberFormat="1" applyFont="1" applyFill="1" applyBorder="1" applyAlignment="1">
      <alignment vertical="center"/>
      <protection/>
    </xf>
    <xf numFmtId="0" fontId="0" fillId="0" borderId="0" xfId="57" applyFill="1" applyAlignment="1">
      <alignment vertical="center"/>
      <protection/>
    </xf>
    <xf numFmtId="2" fontId="3" fillId="0" borderId="0" xfId="57" applyNumberFormat="1" applyFont="1" applyFill="1" applyAlignment="1">
      <alignment vertical="center"/>
      <protection/>
    </xf>
    <xf numFmtId="4" fontId="3" fillId="0" borderId="0" xfId="57" applyNumberFormat="1" applyFont="1" applyFill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0" fontId="9" fillId="0" borderId="17" xfId="57" applyFont="1" applyFill="1" applyBorder="1" applyAlignment="1">
      <alignment vertical="center"/>
      <protection/>
    </xf>
    <xf numFmtId="2" fontId="9" fillId="0" borderId="17" xfId="57" applyNumberFormat="1" applyFont="1" applyFill="1" applyBorder="1" applyAlignment="1">
      <alignment vertical="center"/>
      <protection/>
    </xf>
    <xf numFmtId="2" fontId="9" fillId="0" borderId="18" xfId="57" applyNumberFormat="1" applyFont="1" applyFill="1" applyBorder="1" applyAlignment="1">
      <alignment horizontal="center" vertical="center"/>
      <protection/>
    </xf>
    <xf numFmtId="4" fontId="9" fillId="0" borderId="11" xfId="57" applyNumberFormat="1" applyFont="1" applyFill="1" applyBorder="1" applyAlignment="1">
      <alignment vertical="center"/>
      <protection/>
    </xf>
    <xf numFmtId="4" fontId="10" fillId="24" borderId="0" xfId="0" applyNumberFormat="1" applyFont="1" applyFill="1" applyBorder="1" applyAlignment="1">
      <alignment vertical="center"/>
    </xf>
    <xf numFmtId="4" fontId="4" fillId="24" borderId="0" xfId="0" applyNumberFormat="1" applyFont="1" applyFill="1" applyBorder="1" applyAlignment="1">
      <alignment vertical="center"/>
    </xf>
    <xf numFmtId="2" fontId="4" fillId="24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2" fontId="10" fillId="0" borderId="0" xfId="57" applyNumberFormat="1" applyFont="1" applyFill="1" applyAlignment="1">
      <alignment vertical="center"/>
      <protection/>
    </xf>
    <xf numFmtId="4" fontId="10" fillId="0" borderId="0" xfId="57" applyNumberFormat="1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1" fontId="9" fillId="0" borderId="11" xfId="57" applyNumberFormat="1" applyFont="1" applyFill="1" applyBorder="1" applyAlignment="1">
      <alignment vertical="center"/>
      <protection/>
    </xf>
    <xf numFmtId="2" fontId="4" fillId="0" borderId="0" xfId="0" applyNumberFormat="1" applyFont="1" applyFill="1" applyBorder="1" applyAlignment="1">
      <alignment vertical="center"/>
    </xf>
    <xf numFmtId="2" fontId="5" fillId="0" borderId="0" xfId="57" applyNumberFormat="1" applyFont="1" applyFill="1" applyAlignment="1">
      <alignment horizontal="center" vertical="center" wrapText="1"/>
      <protection/>
    </xf>
    <xf numFmtId="1" fontId="9" fillId="0" borderId="0" xfId="57" applyNumberFormat="1" applyFont="1" applyFill="1" applyAlignment="1">
      <alignment vertical="center"/>
      <protection/>
    </xf>
    <xf numFmtId="4" fontId="9" fillId="0" borderId="14" xfId="57" applyNumberFormat="1" applyFont="1" applyFill="1" applyBorder="1" applyAlignment="1">
      <alignment vertical="center"/>
      <protection/>
    </xf>
    <xf numFmtId="0" fontId="9" fillId="0" borderId="13" xfId="57" applyFont="1" applyFill="1" applyBorder="1" applyAlignment="1">
      <alignment vertical="center"/>
      <protection/>
    </xf>
    <xf numFmtId="4" fontId="9" fillId="0" borderId="13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9" fillId="0" borderId="16" xfId="57" applyFont="1" applyFill="1" applyBorder="1" applyAlignment="1">
      <alignment horizontal="center" vertical="center"/>
      <protection/>
    </xf>
    <xf numFmtId="0" fontId="9" fillId="0" borderId="19" xfId="57" applyFont="1" applyFill="1" applyBorder="1" applyAlignment="1">
      <alignment horizontal="center" vertical="center" wrapText="1"/>
      <protection/>
    </xf>
    <xf numFmtId="0" fontId="9" fillId="0" borderId="20" xfId="57" applyFont="1" applyFill="1" applyBorder="1" applyAlignment="1">
      <alignment horizontal="center" vertical="center"/>
      <protection/>
    </xf>
    <xf numFmtId="4" fontId="9" fillId="0" borderId="19" xfId="57" applyNumberFormat="1" applyFont="1" applyFill="1" applyBorder="1" applyAlignment="1">
      <alignment horizontal="center" vertical="center" wrapText="1"/>
      <protection/>
    </xf>
    <xf numFmtId="0" fontId="0" fillId="0" borderId="21" xfId="57" applyFont="1" applyFill="1" applyBorder="1" applyAlignment="1">
      <alignment vertical="center"/>
      <protection/>
    </xf>
    <xf numFmtId="1" fontId="9" fillId="0" borderId="22" xfId="57" applyNumberFormat="1" applyFont="1" applyFill="1" applyBorder="1" applyAlignment="1">
      <alignment horizontal="center" vertical="center"/>
      <protection/>
    </xf>
    <xf numFmtId="1" fontId="9" fillId="0" borderId="23" xfId="57" applyNumberFormat="1" applyFont="1" applyFill="1" applyBorder="1" applyAlignment="1">
      <alignment horizontal="center" vertical="center"/>
      <protection/>
    </xf>
    <xf numFmtId="3" fontId="3" fillId="0" borderId="22" xfId="57" applyNumberFormat="1" applyFont="1" applyFill="1" applyBorder="1" applyAlignment="1">
      <alignment horizontal="center" vertical="center"/>
      <protection/>
    </xf>
    <xf numFmtId="0" fontId="0" fillId="3" borderId="0" xfId="57" applyFont="1" applyFill="1" applyAlignment="1">
      <alignment vertical="center"/>
      <protection/>
    </xf>
    <xf numFmtId="4" fontId="0" fillId="24" borderId="1" xfId="57" applyNumberFormat="1" applyFont="1" applyFill="1" applyBorder="1" applyAlignment="1">
      <alignment vertical="center"/>
      <protection/>
    </xf>
    <xf numFmtId="0" fontId="0" fillId="24" borderId="11" xfId="57" applyFont="1" applyFill="1" applyBorder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3" fontId="9" fillId="24" borderId="1" xfId="57" applyNumberFormat="1" applyFont="1" applyFill="1" applyBorder="1" applyAlignment="1">
      <alignment vertical="center"/>
      <protection/>
    </xf>
    <xf numFmtId="4" fontId="9" fillId="0" borderId="24" xfId="57" applyNumberFormat="1" applyFont="1" applyFill="1" applyBorder="1" applyAlignment="1">
      <alignment vertical="center"/>
      <protection/>
    </xf>
    <xf numFmtId="3" fontId="0" fillId="0" borderId="1" xfId="57" applyNumberFormat="1" applyFont="1" applyFill="1" applyBorder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 wrapText="1"/>
    </xf>
    <xf numFmtId="4" fontId="0" fillId="0" borderId="11" xfId="57" applyNumberFormat="1" applyFont="1" applyFill="1" applyBorder="1" applyAlignment="1">
      <alignment vertical="center"/>
      <protection/>
    </xf>
    <xf numFmtId="2" fontId="0" fillId="0" borderId="17" xfId="59" applyNumberFormat="1" applyFont="1" applyFill="1" applyBorder="1" applyAlignment="1">
      <alignment vertical="center" wrapText="1"/>
      <protection/>
    </xf>
    <xf numFmtId="1" fontId="0" fillId="0" borderId="17" xfId="57" applyNumberFormat="1" applyFont="1" applyFill="1" applyBorder="1" applyAlignment="1">
      <alignment vertical="center" wrapText="1"/>
      <protection/>
    </xf>
    <xf numFmtId="4" fontId="9" fillId="0" borderId="12" xfId="57" applyNumberFormat="1" applyFont="1" applyFill="1" applyBorder="1" applyAlignment="1">
      <alignment horizontal="center" vertical="center"/>
      <protection/>
    </xf>
    <xf numFmtId="4" fontId="9" fillId="0" borderId="25" xfId="57" applyNumberFormat="1" applyFont="1" applyFill="1" applyBorder="1" applyAlignment="1">
      <alignment horizontal="center" vertical="center"/>
      <protection/>
    </xf>
    <xf numFmtId="1" fontId="3" fillId="0" borderId="26" xfId="57" applyNumberFormat="1" applyFont="1" applyFill="1" applyBorder="1" applyAlignment="1">
      <alignment horizontal="center" vertical="center" wrapText="1"/>
      <protection/>
    </xf>
    <xf numFmtId="4" fontId="0" fillId="0" borderId="27" xfId="57" applyNumberFormat="1" applyFont="1" applyFill="1" applyBorder="1" applyAlignment="1">
      <alignment vertical="center"/>
      <protection/>
    </xf>
    <xf numFmtId="4" fontId="9" fillId="0" borderId="28" xfId="57" applyNumberFormat="1" applyFont="1" applyFill="1" applyBorder="1" applyAlignment="1">
      <alignment horizontal="center" vertical="center"/>
      <protection/>
    </xf>
    <xf numFmtId="1" fontId="11" fillId="0" borderId="0" xfId="57" applyNumberFormat="1" applyFont="1" applyFill="1" applyAlignment="1">
      <alignment horizontal="center" vertical="center"/>
      <protection/>
    </xf>
    <xf numFmtId="0" fontId="0" fillId="24" borderId="1" xfId="0" applyNumberFormat="1" applyFont="1" applyFill="1" applyBorder="1" applyAlignment="1">
      <alignment vertical="center" wrapText="1"/>
    </xf>
    <xf numFmtId="2" fontId="0" fillId="24" borderId="1" xfId="59" applyNumberFormat="1" applyFont="1" applyFill="1" applyBorder="1" applyAlignment="1">
      <alignment vertical="center" wrapText="1"/>
      <protection/>
    </xf>
    <xf numFmtId="1" fontId="0" fillId="24" borderId="1" xfId="57" applyNumberFormat="1" applyFont="1" applyFill="1" applyBorder="1" applyAlignment="1">
      <alignment vertical="center" wrapText="1"/>
      <protection/>
    </xf>
    <xf numFmtId="0" fontId="9" fillId="24" borderId="1" xfId="57" applyFont="1" applyFill="1" applyBorder="1" applyAlignment="1">
      <alignment vertical="center"/>
      <protection/>
    </xf>
    <xf numFmtId="0" fontId="9" fillId="0" borderId="1" xfId="57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0" borderId="17" xfId="0" applyNumberFormat="1" applyFont="1" applyFill="1" applyBorder="1" applyAlignment="1">
      <alignment vertical="center" wrapText="1"/>
    </xf>
    <xf numFmtId="3" fontId="0" fillId="0" borderId="1" xfId="57" applyNumberFormat="1" applyFont="1" applyFill="1" applyBorder="1" applyAlignment="1">
      <alignment vertical="center"/>
      <protection/>
    </xf>
    <xf numFmtId="0" fontId="0" fillId="24" borderId="21" xfId="57" applyFont="1" applyFill="1" applyBorder="1" applyAlignment="1">
      <alignment vertical="center"/>
      <protection/>
    </xf>
    <xf numFmtId="0" fontId="0" fillId="24" borderId="29" xfId="0" applyNumberFormat="1" applyFont="1" applyFill="1" applyBorder="1" applyAlignment="1">
      <alignment vertical="center" wrapText="1"/>
    </xf>
    <xf numFmtId="4" fontId="9" fillId="24" borderId="29" xfId="57" applyNumberFormat="1" applyFont="1" applyFill="1" applyBorder="1" applyAlignment="1">
      <alignment vertical="center"/>
      <protection/>
    </xf>
    <xf numFmtId="4" fontId="0" fillId="24" borderId="29" xfId="57" applyNumberFormat="1" applyFont="1" applyFill="1" applyBorder="1" applyAlignment="1">
      <alignment vertical="center"/>
      <protection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58" applyNumberFormat="1" applyFont="1" applyFill="1" applyBorder="1" applyAlignment="1">
      <alignment horizontal="center" vertical="center"/>
      <protection/>
    </xf>
    <xf numFmtId="1" fontId="11" fillId="24" borderId="13" xfId="57" applyNumberFormat="1" applyFont="1" applyFill="1" applyBorder="1" applyAlignment="1">
      <alignment horizontal="center" vertical="center"/>
      <protection/>
    </xf>
    <xf numFmtId="1" fontId="11" fillId="0" borderId="13" xfId="57" applyNumberFormat="1" applyFont="1" applyFill="1" applyBorder="1" applyAlignment="1">
      <alignment horizontal="center" vertical="center"/>
      <protection/>
    </xf>
    <xf numFmtId="4" fontId="9" fillId="24" borderId="30" xfId="57" applyNumberFormat="1" applyFont="1" applyFill="1" applyBorder="1" applyAlignment="1">
      <alignment horizontal="center" vertical="center"/>
      <protection/>
    </xf>
    <xf numFmtId="4" fontId="9" fillId="0" borderId="31" xfId="57" applyNumberFormat="1" applyFont="1" applyFill="1" applyBorder="1" applyAlignment="1">
      <alignment horizontal="center" vertical="center" wrapText="1"/>
      <protection/>
    </xf>
    <xf numFmtId="1" fontId="11" fillId="0" borderId="28" xfId="57" applyNumberFormat="1" applyFont="1" applyFill="1" applyBorder="1" applyAlignment="1">
      <alignment horizontal="center" vertical="center"/>
      <protection/>
    </xf>
    <xf numFmtId="4" fontId="0" fillId="24" borderId="27" xfId="57" applyNumberFormat="1" applyFont="1" applyFill="1" applyBorder="1" applyAlignment="1">
      <alignment vertical="center"/>
      <protection/>
    </xf>
    <xf numFmtId="4" fontId="0" fillId="0" borderId="11" xfId="57" applyNumberFormat="1" applyFont="1" applyFill="1" applyBorder="1" applyAlignment="1">
      <alignment horizontal="right" vertical="center"/>
      <protection/>
    </xf>
    <xf numFmtId="1" fontId="0" fillId="0" borderId="1" xfId="57" applyNumberFormat="1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1" fontId="9" fillId="0" borderId="1" xfId="57" applyNumberFormat="1" applyFont="1" applyFill="1" applyBorder="1" applyAlignment="1">
      <alignment horizontal="center" vertical="center" wrapText="1"/>
      <protection/>
    </xf>
    <xf numFmtId="4" fontId="0" fillId="24" borderId="1" xfId="57" applyNumberFormat="1" applyFont="1" applyFill="1" applyBorder="1" applyAlignment="1">
      <alignment vertical="center"/>
      <protection/>
    </xf>
    <xf numFmtId="4" fontId="9" fillId="0" borderId="16" xfId="57" applyNumberFormat="1" applyFont="1" applyFill="1" applyBorder="1" applyAlignment="1">
      <alignment horizontal="center" vertical="center" wrapText="1"/>
      <protection/>
    </xf>
    <xf numFmtId="0" fontId="0" fillId="0" borderId="32" xfId="0" applyNumberFormat="1" applyFont="1" applyFill="1" applyBorder="1" applyAlignment="1">
      <alignment vertical="center" wrapText="1"/>
    </xf>
    <xf numFmtId="2" fontId="0" fillId="0" borderId="1" xfId="59" applyNumberFormat="1" applyFont="1" applyFill="1" applyBorder="1" applyAlignment="1">
      <alignment vertical="center" wrapText="1"/>
      <protection/>
    </xf>
    <xf numFmtId="1" fontId="0" fillId="0" borderId="1" xfId="57" applyNumberFormat="1" applyFont="1" applyFill="1" applyBorder="1" applyAlignment="1">
      <alignment vertical="center" wrapText="1"/>
      <protection/>
    </xf>
    <xf numFmtId="4" fontId="9" fillId="20" borderId="11" xfId="57" applyNumberFormat="1" applyFont="1" applyFill="1" applyBorder="1" applyAlignment="1">
      <alignment vertical="center"/>
      <protection/>
    </xf>
    <xf numFmtId="4" fontId="29" fillId="0" borderId="11" xfId="57" applyNumberFormat="1" applyFont="1" applyFill="1" applyBorder="1" applyAlignment="1">
      <alignment vertical="center"/>
      <protection/>
    </xf>
    <xf numFmtId="1" fontId="0" fillId="0" borderId="17" xfId="57" applyNumberFormat="1" applyFont="1" applyFill="1" applyBorder="1" applyAlignment="1">
      <alignment vertical="center" wrapText="1"/>
      <protection/>
    </xf>
    <xf numFmtId="4" fontId="9" fillId="20" borderId="24" xfId="57" applyNumberFormat="1" applyFont="1" applyFill="1" applyBorder="1" applyAlignment="1">
      <alignment vertical="center"/>
      <protection/>
    </xf>
    <xf numFmtId="0" fontId="10" fillId="0" borderId="0" xfId="57" applyFont="1" applyFill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0" fillId="0" borderId="0" xfId="57" applyFont="1" applyFill="1" applyAlignment="1">
      <alignment horizontal="center" vertical="center"/>
      <protection/>
    </xf>
    <xf numFmtId="4" fontId="10" fillId="0" borderId="0" xfId="0" applyNumberFormat="1" applyFont="1" applyFill="1" applyBorder="1" applyAlignment="1">
      <alignment vertical="center" wrapText="1"/>
    </xf>
    <xf numFmtId="14" fontId="9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2" fontId="10" fillId="0" borderId="0" xfId="57" applyNumberFormat="1" applyFont="1" applyFill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rmal_all--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showGridLines="0" zoomScalePageLayoutView="0" workbookViewId="0" topLeftCell="A12">
      <selection activeCell="A48" sqref="A48:IV51"/>
    </sheetView>
  </sheetViews>
  <sheetFormatPr defaultColWidth="9.140625" defaultRowHeight="12.75" outlineLevelRow="1"/>
  <cols>
    <col min="1" max="1" width="3.7109375" style="48" customWidth="1"/>
    <col min="2" max="2" width="40.8515625" style="49" customWidth="1"/>
    <col min="3" max="3" width="13.28125" style="50" customWidth="1"/>
    <col min="4" max="4" width="16.57421875" style="51" customWidth="1"/>
    <col min="5" max="16384" width="9.140625" style="48" customWidth="1"/>
  </cols>
  <sheetData>
    <row r="1" spans="1:4" s="2" customFormat="1" ht="13.5" hidden="1" outlineLevel="1">
      <c r="A1" s="59"/>
      <c r="B1" s="60"/>
      <c r="C1" s="60"/>
      <c r="D1" s="60"/>
    </row>
    <row r="2" spans="2:3" s="2" customFormat="1" ht="13.5" hidden="1" outlineLevel="1">
      <c r="B2" s="62"/>
      <c r="C2" s="61" t="s">
        <v>6</v>
      </c>
    </row>
    <row r="3" spans="2:3" s="2" customFormat="1" ht="13.5" hidden="1" outlineLevel="1">
      <c r="B3" s="62"/>
      <c r="C3" s="61" t="s">
        <v>15</v>
      </c>
    </row>
    <row r="4" spans="2:3" s="2" customFormat="1" ht="13.5" hidden="1" outlineLevel="1">
      <c r="B4" s="62"/>
      <c r="C4" s="88" t="s">
        <v>36</v>
      </c>
    </row>
    <row r="5" spans="2:3" s="2" customFormat="1" ht="13.5" hidden="1" outlineLevel="1">
      <c r="B5" s="62"/>
      <c r="C5" s="88"/>
    </row>
    <row r="6" spans="2:3" s="2" customFormat="1" ht="13.5" hidden="1" outlineLevel="1">
      <c r="B6" s="62"/>
      <c r="C6" s="61" t="s">
        <v>7</v>
      </c>
    </row>
    <row r="7" spans="2:4" s="2" customFormat="1" ht="32.25" customHeight="1" hidden="1" outlineLevel="1">
      <c r="B7" s="62"/>
      <c r="C7" s="138" t="s">
        <v>18</v>
      </c>
      <c r="D7" s="134"/>
    </row>
    <row r="8" spans="2:3" s="2" customFormat="1" ht="13.5" hidden="1" outlineLevel="1">
      <c r="B8" s="62"/>
      <c r="C8" s="66" t="s">
        <v>5</v>
      </c>
    </row>
    <row r="9" spans="2:4" s="2" customFormat="1" ht="13.5" hidden="1" outlineLevel="1">
      <c r="B9" s="62"/>
      <c r="C9" s="63"/>
      <c r="D9" s="11"/>
    </row>
    <row r="10" spans="2:4" s="2" customFormat="1" ht="13.5" hidden="1" outlineLevel="1">
      <c r="B10" s="62"/>
      <c r="C10" s="63"/>
      <c r="D10" s="11"/>
    </row>
    <row r="11" spans="1:4" s="2" customFormat="1" ht="13.5" hidden="1" outlineLevel="1">
      <c r="A11" s="137"/>
      <c r="B11" s="137"/>
      <c r="C11" s="137"/>
      <c r="D11" s="137"/>
    </row>
    <row r="12" spans="1:4" s="2" customFormat="1" ht="27.75" customHeight="1" collapsed="1">
      <c r="A12" s="141" t="s">
        <v>20</v>
      </c>
      <c r="B12" s="141"/>
      <c r="C12" s="141"/>
      <c r="D12" s="141"/>
    </row>
    <row r="13" spans="2:4" s="13" customFormat="1" ht="15">
      <c r="B13" s="31"/>
      <c r="C13" s="17"/>
      <c r="D13" s="16"/>
    </row>
    <row r="14" spans="2:4" s="13" customFormat="1" ht="15">
      <c r="B14" s="31"/>
      <c r="C14" s="17"/>
      <c r="D14" s="32" t="s">
        <v>8</v>
      </c>
    </row>
    <row r="15" spans="1:4" s="13" customFormat="1" ht="15.75" thickBot="1">
      <c r="A15" s="14"/>
      <c r="B15" s="139" t="s">
        <v>50</v>
      </c>
      <c r="C15" s="140"/>
      <c r="D15" s="33"/>
    </row>
    <row r="16" spans="1:4" s="34" customFormat="1" ht="39.75" thickBot="1">
      <c r="A16" s="74" t="s">
        <v>0</v>
      </c>
      <c r="B16" s="75" t="s">
        <v>1</v>
      </c>
      <c r="C16" s="76" t="s">
        <v>48</v>
      </c>
      <c r="D16" s="94" t="s">
        <v>2</v>
      </c>
    </row>
    <row r="17" spans="1:4" s="35" customFormat="1" ht="21" thickBot="1">
      <c r="A17" s="78">
        <v>0</v>
      </c>
      <c r="B17" s="79">
        <v>1</v>
      </c>
      <c r="C17" s="80">
        <v>2</v>
      </c>
      <c r="D17" s="95" t="s">
        <v>9</v>
      </c>
    </row>
    <row r="18" spans="1:4" s="25" customFormat="1" ht="12.75">
      <c r="A18" s="7">
        <v>1</v>
      </c>
      <c r="B18" s="89" t="s">
        <v>33</v>
      </c>
      <c r="C18" s="90">
        <f>713.27+5+3.5+13-3.5-13-40</f>
        <v>678.27</v>
      </c>
      <c r="D18" s="26">
        <f aca="true" t="shared" si="0" ref="D18:D39">ROUND(C18/C$40*C$41,2)</f>
        <v>38753.71</v>
      </c>
    </row>
    <row r="19" spans="1:4" s="25" customFormat="1" ht="26.25">
      <c r="A19" s="77">
        <f>A18+1</f>
        <v>2</v>
      </c>
      <c r="B19" s="126" t="s">
        <v>46</v>
      </c>
      <c r="C19" s="104">
        <f>1849.8+325+35+52</f>
        <v>2261.8</v>
      </c>
      <c r="D19" s="96">
        <f>ROUND(C19/C$40*C$41,2)-0.01</f>
        <v>129230.44</v>
      </c>
    </row>
    <row r="20" spans="1:4" s="25" customFormat="1" ht="39" customHeight="1">
      <c r="A20" s="77">
        <f aca="true" t="shared" si="1" ref="A20:A39">A19+1</f>
        <v>3</v>
      </c>
      <c r="B20" s="89" t="s">
        <v>45</v>
      </c>
      <c r="C20" s="129">
        <f>627.7+20+15+4+8+5+10+10-53+26.5+30</f>
        <v>703.2</v>
      </c>
      <c r="D20" s="26">
        <f>ROUND(C20/C$40*C$41,2)</f>
        <v>40178.11</v>
      </c>
    </row>
    <row r="21" spans="1:4" s="25" customFormat="1" ht="12.75">
      <c r="A21" s="77">
        <f t="shared" si="1"/>
        <v>4</v>
      </c>
      <c r="B21" s="89" t="s">
        <v>25</v>
      </c>
      <c r="C21" s="90">
        <v>192.9</v>
      </c>
      <c r="D21" s="26">
        <f t="shared" si="0"/>
        <v>11021.56</v>
      </c>
    </row>
    <row r="22" spans="1:4" s="25" customFormat="1" ht="12.75">
      <c r="A22" s="77">
        <v>5</v>
      </c>
      <c r="B22" s="89" t="s">
        <v>40</v>
      </c>
      <c r="C22" s="90">
        <v>418</v>
      </c>
      <c r="D22" s="26">
        <f t="shared" si="0"/>
        <v>23882.89</v>
      </c>
    </row>
    <row r="23" spans="1:4" s="25" customFormat="1" ht="12.75">
      <c r="A23" s="77">
        <f t="shared" si="1"/>
        <v>6</v>
      </c>
      <c r="B23" s="91" t="s">
        <v>26</v>
      </c>
      <c r="C23" s="90">
        <v>1439</v>
      </c>
      <c r="D23" s="26">
        <f t="shared" si="0"/>
        <v>82218.86</v>
      </c>
    </row>
    <row r="24" spans="1:4" s="25" customFormat="1" ht="39.75" customHeight="1">
      <c r="A24" s="77">
        <f t="shared" si="1"/>
        <v>7</v>
      </c>
      <c r="B24" s="89" t="s">
        <v>37</v>
      </c>
      <c r="C24" s="90">
        <f>790.4-7-7+7</f>
        <v>783.4</v>
      </c>
      <c r="D24" s="26">
        <f t="shared" si="0"/>
        <v>44760.43</v>
      </c>
    </row>
    <row r="25" spans="1:4" s="25" customFormat="1" ht="26.25">
      <c r="A25" s="77">
        <f t="shared" si="1"/>
        <v>8</v>
      </c>
      <c r="B25" s="105" t="s">
        <v>41</v>
      </c>
      <c r="C25" s="90">
        <f>458+30</f>
        <v>488</v>
      </c>
      <c r="D25" s="26">
        <f t="shared" si="0"/>
        <v>27882.42</v>
      </c>
    </row>
    <row r="26" spans="1:4" s="25" customFormat="1" ht="12.75">
      <c r="A26" s="77">
        <f t="shared" si="1"/>
        <v>9</v>
      </c>
      <c r="B26" s="89" t="s">
        <v>39</v>
      </c>
      <c r="C26" s="90">
        <f>959+15+29.5+13+7-13</f>
        <v>1010.5</v>
      </c>
      <c r="D26" s="26">
        <f t="shared" si="0"/>
        <v>57736.04</v>
      </c>
    </row>
    <row r="27" spans="1:4" s="25" customFormat="1" ht="12.75">
      <c r="A27" s="77">
        <f t="shared" si="1"/>
        <v>10</v>
      </c>
      <c r="B27" s="89" t="s">
        <v>14</v>
      </c>
      <c r="C27" s="90">
        <v>92.33</v>
      </c>
      <c r="D27" s="26">
        <f t="shared" si="0"/>
        <v>5275.38</v>
      </c>
    </row>
    <row r="28" spans="1:4" s="25" customFormat="1" ht="12.75">
      <c r="A28" s="77">
        <f t="shared" si="1"/>
        <v>11</v>
      </c>
      <c r="B28" s="89" t="s">
        <v>42</v>
      </c>
      <c r="C28" s="130">
        <f>513.5+10</f>
        <v>523.5</v>
      </c>
      <c r="D28" s="26">
        <f t="shared" si="0"/>
        <v>29910.75</v>
      </c>
    </row>
    <row r="29" spans="1:4" s="25" customFormat="1" ht="12.75">
      <c r="A29" s="77">
        <f t="shared" si="1"/>
        <v>12</v>
      </c>
      <c r="B29" s="89" t="s">
        <v>35</v>
      </c>
      <c r="C29" s="90">
        <f>558.2-20</f>
        <v>538.2</v>
      </c>
      <c r="D29" s="26">
        <f t="shared" si="0"/>
        <v>30750.65</v>
      </c>
    </row>
    <row r="30" spans="1:4" s="25" customFormat="1" ht="28.5" customHeight="1">
      <c r="A30" s="77">
        <f t="shared" si="1"/>
        <v>13</v>
      </c>
      <c r="B30" s="89" t="s">
        <v>34</v>
      </c>
      <c r="C30" s="90">
        <v>386</v>
      </c>
      <c r="D30" s="26">
        <f t="shared" si="0"/>
        <v>22054.54</v>
      </c>
    </row>
    <row r="31" spans="1:4" s="25" customFormat="1" ht="12.75">
      <c r="A31" s="77">
        <f t="shared" si="1"/>
        <v>14</v>
      </c>
      <c r="B31" s="106" t="s">
        <v>44</v>
      </c>
      <c r="C31" s="90">
        <f>1003+30</f>
        <v>1033</v>
      </c>
      <c r="D31" s="26">
        <f t="shared" si="0"/>
        <v>59021.6</v>
      </c>
    </row>
    <row r="32" spans="1:4" s="25" customFormat="1" ht="12.75">
      <c r="A32" s="77">
        <f t="shared" si="1"/>
        <v>15</v>
      </c>
      <c r="B32" s="92" t="s">
        <v>27</v>
      </c>
      <c r="C32" s="120">
        <v>1270</v>
      </c>
      <c r="D32" s="26">
        <f t="shared" si="0"/>
        <v>72562.86</v>
      </c>
    </row>
    <row r="33" spans="1:4" s="25" customFormat="1" ht="12.75">
      <c r="A33" s="77">
        <f t="shared" si="1"/>
        <v>16</v>
      </c>
      <c r="B33" s="131" t="s">
        <v>49</v>
      </c>
      <c r="C33" s="120">
        <f>258.05+40</f>
        <v>298.05</v>
      </c>
      <c r="D33" s="26">
        <f t="shared" si="0"/>
        <v>17029.42</v>
      </c>
    </row>
    <row r="34" spans="1:4" s="25" customFormat="1" ht="12.75">
      <c r="A34" s="77">
        <f t="shared" si="1"/>
        <v>17</v>
      </c>
      <c r="B34" s="92" t="s">
        <v>28</v>
      </c>
      <c r="C34" s="120">
        <v>284.5</v>
      </c>
      <c r="D34" s="26">
        <f t="shared" si="0"/>
        <v>16255.22</v>
      </c>
    </row>
    <row r="35" spans="1:4" s="25" customFormat="1" ht="12.75">
      <c r="A35" s="77">
        <f t="shared" si="1"/>
        <v>18</v>
      </c>
      <c r="B35" s="91" t="s">
        <v>29</v>
      </c>
      <c r="C35" s="90">
        <v>517.55</v>
      </c>
      <c r="D35" s="26">
        <f t="shared" si="0"/>
        <v>29570.79</v>
      </c>
    </row>
    <row r="36" spans="1:4" s="25" customFormat="1" ht="49.5" customHeight="1">
      <c r="A36" s="77">
        <f t="shared" si="1"/>
        <v>19</v>
      </c>
      <c r="B36" s="92" t="s">
        <v>30</v>
      </c>
      <c r="C36" s="120">
        <f>499.2+15.1-6.86-1.14-0.09-0.86+2.38+2.22+2.22+1-6+0.51</f>
        <v>507.67999999999995</v>
      </c>
      <c r="D36" s="122">
        <f t="shared" si="0"/>
        <v>29006.86</v>
      </c>
    </row>
    <row r="37" spans="1:4" s="25" customFormat="1" ht="37.5" customHeight="1">
      <c r="A37" s="77">
        <f t="shared" si="1"/>
        <v>20</v>
      </c>
      <c r="B37" s="91" t="s">
        <v>31</v>
      </c>
      <c r="C37" s="90">
        <v>528.05</v>
      </c>
      <c r="D37" s="26">
        <f t="shared" si="0"/>
        <v>30170.72</v>
      </c>
    </row>
    <row r="38" spans="1:4" s="25" customFormat="1" ht="26.25">
      <c r="A38" s="77">
        <f t="shared" si="1"/>
        <v>21</v>
      </c>
      <c r="B38" s="91" t="s">
        <v>32</v>
      </c>
      <c r="C38" s="90">
        <v>122</v>
      </c>
      <c r="D38" s="26">
        <f t="shared" si="0"/>
        <v>6970.61</v>
      </c>
    </row>
    <row r="39" spans="1:4" s="25" customFormat="1" ht="12.75">
      <c r="A39" s="77">
        <f t="shared" si="1"/>
        <v>22</v>
      </c>
      <c r="B39" s="91" t="s">
        <v>47</v>
      </c>
      <c r="C39" s="132">
        <f>182+35+55-15+20+30</f>
        <v>307</v>
      </c>
      <c r="D39" s="26">
        <f t="shared" si="0"/>
        <v>17540.79</v>
      </c>
    </row>
    <row r="40" spans="1:4" s="38" customFormat="1" ht="12.75">
      <c r="A40" s="36"/>
      <c r="B40" s="52" t="s">
        <v>3</v>
      </c>
      <c r="C40" s="86">
        <f>SUM(C18:C39)</f>
        <v>14382.929999999998</v>
      </c>
      <c r="D40" s="86">
        <f>SUM(D18:D39)</f>
        <v>821784.65</v>
      </c>
    </row>
    <row r="41" spans="1:4" s="38" customFormat="1" ht="12.75">
      <c r="A41" s="36"/>
      <c r="B41" s="53" t="s">
        <v>16</v>
      </c>
      <c r="C41" s="55">
        <f>C42*0.9</f>
        <v>821784.6540000001</v>
      </c>
      <c r="D41" s="69"/>
    </row>
    <row r="42" spans="1:4" s="38" customFormat="1" ht="13.5" thickBot="1">
      <c r="A42" s="39"/>
      <c r="B42" s="54" t="s">
        <v>12</v>
      </c>
      <c r="C42" s="93">
        <v>913094.06</v>
      </c>
      <c r="D42" s="97"/>
    </row>
    <row r="43" spans="2:4" s="38" customFormat="1" ht="12.75">
      <c r="B43" s="40"/>
      <c r="C43" s="41"/>
      <c r="D43" s="42"/>
    </row>
    <row r="44" spans="2:4" s="38" customFormat="1" ht="12.75">
      <c r="B44" s="40" t="s">
        <v>4</v>
      </c>
      <c r="C44" s="41">
        <f>ROUND(C41/C40,2)</f>
        <v>57.14</v>
      </c>
      <c r="D44" s="42"/>
    </row>
    <row r="45" spans="2:4" s="38" customFormat="1" ht="12.75">
      <c r="B45" s="40"/>
      <c r="C45" s="41"/>
      <c r="D45" s="42"/>
    </row>
    <row r="46" spans="2:4" s="38" customFormat="1" ht="12.75">
      <c r="B46" s="43"/>
      <c r="C46" s="44"/>
      <c r="D46" s="43"/>
    </row>
    <row r="47" spans="2:4" s="38" customFormat="1" ht="12.75">
      <c r="B47" s="135"/>
      <c r="C47" s="136"/>
      <c r="D47" s="43"/>
    </row>
    <row r="48" spans="1:4" ht="15">
      <c r="A48" s="13"/>
      <c r="B48" s="45"/>
      <c r="C48" s="46"/>
      <c r="D48" s="47"/>
    </row>
    <row r="49" spans="1:4" ht="15">
      <c r="A49" s="13"/>
      <c r="B49" s="31"/>
      <c r="C49" s="17"/>
      <c r="D49" s="16"/>
    </row>
  </sheetData>
  <sheetProtection/>
  <mergeCells count="5">
    <mergeCell ref="B47:C47"/>
    <mergeCell ref="A11:D11"/>
    <mergeCell ref="C7:D7"/>
    <mergeCell ref="B15:C15"/>
    <mergeCell ref="A12:D12"/>
  </mergeCells>
  <printOptions horizontalCentered="1" verticalCentered="1"/>
  <pageMargins left="0.446850394" right="0.196850393700787" top="0.22" bottom="0.196850393700787" header="0.17" footer="0.118110236220472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showGridLines="0" zoomScalePageLayoutView="0" workbookViewId="0" topLeftCell="A36">
      <selection activeCell="A49" sqref="A49:IV51"/>
    </sheetView>
  </sheetViews>
  <sheetFormatPr defaultColWidth="9.140625" defaultRowHeight="12.75" outlineLevelRow="1"/>
  <cols>
    <col min="1" max="1" width="3.7109375" style="48" customWidth="1"/>
    <col min="2" max="2" width="44.8515625" style="48" customWidth="1"/>
    <col min="3" max="3" width="13.7109375" style="48" customWidth="1"/>
    <col min="4" max="4" width="17.00390625" style="48" customWidth="1"/>
    <col min="5" max="16384" width="9.140625" style="48" customWidth="1"/>
  </cols>
  <sheetData>
    <row r="1" spans="1:4" s="2" customFormat="1" ht="13.5" hidden="1" outlineLevel="1">
      <c r="A1" s="59"/>
      <c r="B1" s="60"/>
      <c r="C1" s="60"/>
      <c r="D1" s="60"/>
    </row>
    <row r="2" spans="1:3" s="2" customFormat="1" ht="13.5" hidden="1" outlineLevel="1">
      <c r="A2" s="59"/>
      <c r="B2" s="60"/>
      <c r="C2" s="56" t="s">
        <v>6</v>
      </c>
    </row>
    <row r="3" spans="1:3" s="2" customFormat="1" ht="13.5" hidden="1" outlineLevel="1">
      <c r="A3" s="59"/>
      <c r="B3" s="60"/>
      <c r="C3" s="56" t="s">
        <v>15</v>
      </c>
    </row>
    <row r="4" spans="1:3" s="2" customFormat="1" ht="13.5" hidden="1" outlineLevel="1">
      <c r="A4" s="59"/>
      <c r="B4" s="60"/>
      <c r="C4" s="57" t="s">
        <v>36</v>
      </c>
    </row>
    <row r="5" s="2" customFormat="1" ht="13.5" hidden="1" outlineLevel="1">
      <c r="C5" s="57"/>
    </row>
    <row r="6" s="2" customFormat="1" ht="13.5" hidden="1" outlineLevel="1">
      <c r="C6" s="56" t="s">
        <v>7</v>
      </c>
    </row>
    <row r="7" spans="3:4" s="2" customFormat="1" ht="30" customHeight="1" hidden="1" outlineLevel="1">
      <c r="C7" s="138" t="s">
        <v>18</v>
      </c>
      <c r="D7" s="142"/>
    </row>
    <row r="8" s="2" customFormat="1" ht="13.5" hidden="1" outlineLevel="1">
      <c r="C8" s="58" t="s">
        <v>5</v>
      </c>
    </row>
    <row r="9" spans="3:4" s="2" customFormat="1" ht="13.5" hidden="1" outlineLevel="1">
      <c r="C9" s="66"/>
      <c r="D9" s="11"/>
    </row>
    <row r="10" spans="1:4" s="2" customFormat="1" ht="13.5" hidden="1" outlineLevel="1" collapsed="1">
      <c r="A10" s="137"/>
      <c r="B10" s="137"/>
      <c r="C10" s="137"/>
      <c r="D10" s="137"/>
    </row>
    <row r="11" spans="1:4" s="2" customFormat="1" ht="35.25" customHeight="1" collapsed="1">
      <c r="A11" s="141" t="s">
        <v>21</v>
      </c>
      <c r="B11" s="141"/>
      <c r="C11" s="141"/>
      <c r="D11" s="141"/>
    </row>
    <row r="12" spans="1:4" s="13" customFormat="1" ht="15">
      <c r="A12" s="67"/>
      <c r="B12" s="67"/>
      <c r="C12" s="67"/>
      <c r="D12" s="67"/>
    </row>
    <row r="13" s="13" customFormat="1" ht="15">
      <c r="D13" s="32" t="s">
        <v>19</v>
      </c>
    </row>
    <row r="14" spans="1:4" s="13" customFormat="1" ht="15">
      <c r="A14" s="14"/>
      <c r="B14" s="14"/>
      <c r="D14" s="33"/>
    </row>
    <row r="15" spans="1:4" ht="17.25" thickBot="1">
      <c r="A15" s="64"/>
      <c r="B15" s="139" t="str">
        <f>evaluare!B15</f>
        <v>26.02.2021</v>
      </c>
      <c r="C15" s="140"/>
      <c r="D15" s="64"/>
    </row>
    <row r="16" spans="1:4" s="20" customFormat="1" ht="39">
      <c r="A16" s="27" t="s">
        <v>0</v>
      </c>
      <c r="B16" s="73" t="s">
        <v>1</v>
      </c>
      <c r="C16" s="125" t="s">
        <v>48</v>
      </c>
      <c r="D16" s="29" t="s">
        <v>23</v>
      </c>
    </row>
    <row r="17" spans="1:4" s="68" customFormat="1" ht="26.25">
      <c r="A17" s="65">
        <v>0</v>
      </c>
      <c r="B17" s="18">
        <v>1</v>
      </c>
      <c r="C17" s="18">
        <v>2</v>
      </c>
      <c r="D17" s="123" t="s">
        <v>22</v>
      </c>
    </row>
    <row r="18" spans="1:4" s="84" customFormat="1" ht="12.75">
      <c r="A18" s="83">
        <v>1</v>
      </c>
      <c r="B18" s="99" t="s">
        <v>33</v>
      </c>
      <c r="C18" s="87">
        <v>30</v>
      </c>
      <c r="D18" s="82">
        <f>ROUND(C18/C$40*C$41,2)</f>
        <v>6522.1</v>
      </c>
    </row>
    <row r="19" spans="1:4" s="84" customFormat="1" ht="12.75">
      <c r="A19" s="83">
        <f>A18+1</f>
        <v>2</v>
      </c>
      <c r="B19" s="99" t="s">
        <v>38</v>
      </c>
      <c r="C19" s="87">
        <v>60</v>
      </c>
      <c r="D19" s="82">
        <f>ROUND(C19/C$40*C$41,2)</f>
        <v>13044.2</v>
      </c>
    </row>
    <row r="20" spans="1:4" s="84" customFormat="1" ht="31.5" customHeight="1">
      <c r="A20" s="83">
        <f aca="true" t="shared" si="0" ref="A20:A39">A19+1</f>
        <v>3</v>
      </c>
      <c r="B20" s="99" t="s">
        <v>45</v>
      </c>
      <c r="C20" s="87">
        <v>30</v>
      </c>
      <c r="D20" s="82">
        <f>ROUND(C20/C$40*C$41,2)+0.01</f>
        <v>6522.110000000001</v>
      </c>
    </row>
    <row r="21" spans="1:4" s="84" customFormat="1" ht="12.75">
      <c r="A21" s="83">
        <f t="shared" si="0"/>
        <v>4</v>
      </c>
      <c r="B21" s="99" t="s">
        <v>25</v>
      </c>
      <c r="C21" s="87">
        <v>0</v>
      </c>
      <c r="D21" s="82">
        <f aca="true" t="shared" si="1" ref="D21:D39">ROUND(C21/C$40*C$41,2)</f>
        <v>0</v>
      </c>
    </row>
    <row r="22" spans="1:4" s="84" customFormat="1" ht="12.75">
      <c r="A22" s="83">
        <v>5</v>
      </c>
      <c r="B22" s="99" t="s">
        <v>40</v>
      </c>
      <c r="C22" s="87">
        <v>0</v>
      </c>
      <c r="D22" s="82">
        <f t="shared" si="1"/>
        <v>0</v>
      </c>
    </row>
    <row r="23" spans="1:4" s="84" customFormat="1" ht="12.75">
      <c r="A23" s="83">
        <f t="shared" si="0"/>
        <v>6</v>
      </c>
      <c r="B23" s="100" t="s">
        <v>26</v>
      </c>
      <c r="C23" s="87">
        <v>30</v>
      </c>
      <c r="D23" s="82">
        <f t="shared" si="1"/>
        <v>6522.1</v>
      </c>
    </row>
    <row r="24" spans="1:4" s="84" customFormat="1" ht="26.25">
      <c r="A24" s="83">
        <f t="shared" si="0"/>
        <v>7</v>
      </c>
      <c r="B24" s="99" t="s">
        <v>37</v>
      </c>
      <c r="C24" s="87">
        <v>30</v>
      </c>
      <c r="D24" s="82">
        <f t="shared" si="1"/>
        <v>6522.1</v>
      </c>
    </row>
    <row r="25" spans="1:4" s="84" customFormat="1" ht="26.25">
      <c r="A25" s="83">
        <f t="shared" si="0"/>
        <v>8</v>
      </c>
      <c r="B25" s="99" t="s">
        <v>41</v>
      </c>
      <c r="C25" s="87">
        <v>30</v>
      </c>
      <c r="D25" s="124">
        <f t="shared" si="1"/>
        <v>6522.1</v>
      </c>
    </row>
    <row r="26" spans="1:4" s="84" customFormat="1" ht="12.75">
      <c r="A26" s="83">
        <f t="shared" si="0"/>
        <v>9</v>
      </c>
      <c r="B26" s="99" t="s">
        <v>39</v>
      </c>
      <c r="C26" s="87">
        <v>30</v>
      </c>
      <c r="D26" s="82">
        <f t="shared" si="1"/>
        <v>6522.1</v>
      </c>
    </row>
    <row r="27" spans="1:4" s="84" customFormat="1" ht="12.75">
      <c r="A27" s="83">
        <f t="shared" si="0"/>
        <v>10</v>
      </c>
      <c r="B27" s="99" t="s">
        <v>14</v>
      </c>
      <c r="C27" s="107">
        <v>0</v>
      </c>
      <c r="D27" s="82">
        <f t="shared" si="1"/>
        <v>0</v>
      </c>
    </row>
    <row r="28" spans="1:4" s="84" customFormat="1" ht="12.75">
      <c r="A28" s="83">
        <f t="shared" si="0"/>
        <v>11</v>
      </c>
      <c r="B28" s="99" t="s">
        <v>42</v>
      </c>
      <c r="C28" s="87">
        <v>0</v>
      </c>
      <c r="D28" s="82">
        <f t="shared" si="1"/>
        <v>0</v>
      </c>
    </row>
    <row r="29" spans="1:4" s="84" customFormat="1" ht="12.75">
      <c r="A29" s="83">
        <f t="shared" si="0"/>
        <v>12</v>
      </c>
      <c r="B29" s="99" t="s">
        <v>35</v>
      </c>
      <c r="C29" s="87">
        <v>0</v>
      </c>
      <c r="D29" s="82">
        <f t="shared" si="1"/>
        <v>0</v>
      </c>
    </row>
    <row r="30" spans="1:4" s="84" customFormat="1" ht="12.75">
      <c r="A30" s="83">
        <f t="shared" si="0"/>
        <v>13</v>
      </c>
      <c r="B30" s="99" t="s">
        <v>34</v>
      </c>
      <c r="C30" s="87">
        <v>30</v>
      </c>
      <c r="D30" s="82">
        <f t="shared" si="1"/>
        <v>6522.1</v>
      </c>
    </row>
    <row r="31" spans="1:4" s="84" customFormat="1" ht="12.75">
      <c r="A31" s="83">
        <f t="shared" si="0"/>
        <v>14</v>
      </c>
      <c r="B31" s="105" t="s">
        <v>44</v>
      </c>
      <c r="C31" s="121">
        <v>60</v>
      </c>
      <c r="D31" s="6">
        <f t="shared" si="1"/>
        <v>13044.2</v>
      </c>
    </row>
    <row r="32" spans="1:4" s="84" customFormat="1" ht="12.75">
      <c r="A32" s="83">
        <f t="shared" si="0"/>
        <v>15</v>
      </c>
      <c r="B32" s="101" t="s">
        <v>27</v>
      </c>
      <c r="C32" s="121">
        <v>30</v>
      </c>
      <c r="D32" s="82">
        <f t="shared" si="1"/>
        <v>6522.1</v>
      </c>
    </row>
    <row r="33" spans="1:4" s="84" customFormat="1" ht="12.75">
      <c r="A33" s="83">
        <f t="shared" si="0"/>
        <v>16</v>
      </c>
      <c r="B33" s="101" t="s">
        <v>49</v>
      </c>
      <c r="C33" s="121">
        <v>30</v>
      </c>
      <c r="D33" s="82">
        <f t="shared" si="1"/>
        <v>6522.1</v>
      </c>
    </row>
    <row r="34" spans="1:4" s="84" customFormat="1" ht="12.75">
      <c r="A34" s="83">
        <f t="shared" si="0"/>
        <v>17</v>
      </c>
      <c r="B34" s="101" t="s">
        <v>28</v>
      </c>
      <c r="C34" s="121">
        <v>0</v>
      </c>
      <c r="D34" s="82">
        <f t="shared" si="1"/>
        <v>0</v>
      </c>
    </row>
    <row r="35" spans="1:4" s="84" customFormat="1" ht="12.75">
      <c r="A35" s="83">
        <f t="shared" si="0"/>
        <v>18</v>
      </c>
      <c r="B35" s="100" t="s">
        <v>29</v>
      </c>
      <c r="C35" s="87">
        <v>0</v>
      </c>
      <c r="D35" s="82">
        <f t="shared" si="1"/>
        <v>0</v>
      </c>
    </row>
    <row r="36" spans="1:4" s="84" customFormat="1" ht="26.25">
      <c r="A36" s="83">
        <f t="shared" si="0"/>
        <v>19</v>
      </c>
      <c r="B36" s="101" t="s">
        <v>30</v>
      </c>
      <c r="C36" s="87">
        <v>0</v>
      </c>
      <c r="D36" s="82">
        <f t="shared" si="1"/>
        <v>0</v>
      </c>
    </row>
    <row r="37" spans="1:4" s="84" customFormat="1" ht="26.25">
      <c r="A37" s="83">
        <f t="shared" si="0"/>
        <v>20</v>
      </c>
      <c r="B37" s="100" t="s">
        <v>31</v>
      </c>
      <c r="C37" s="87">
        <v>30</v>
      </c>
      <c r="D37" s="82">
        <f t="shared" si="1"/>
        <v>6522.1</v>
      </c>
    </row>
    <row r="38" spans="1:4" s="84" customFormat="1" ht="12.75">
      <c r="A38" s="83">
        <f t="shared" si="0"/>
        <v>21</v>
      </c>
      <c r="B38" s="100" t="s">
        <v>32</v>
      </c>
      <c r="C38" s="87">
        <v>0</v>
      </c>
      <c r="D38" s="82">
        <f t="shared" si="1"/>
        <v>0</v>
      </c>
    </row>
    <row r="39" spans="1:4" s="84" customFormat="1" ht="12.75">
      <c r="A39" s="83">
        <f t="shared" si="0"/>
        <v>22</v>
      </c>
      <c r="B39" s="127" t="s">
        <v>47</v>
      </c>
      <c r="C39" s="87">
        <v>0</v>
      </c>
      <c r="D39" s="82">
        <f t="shared" si="1"/>
        <v>0</v>
      </c>
    </row>
    <row r="40" spans="1:4" s="84" customFormat="1" ht="12.75">
      <c r="A40" s="83"/>
      <c r="B40" s="102" t="s">
        <v>3</v>
      </c>
      <c r="C40" s="85">
        <f>SUM(C18:C39)</f>
        <v>420</v>
      </c>
      <c r="D40" s="5">
        <f>SUM(D18:D39)</f>
        <v>91309.41000000002</v>
      </c>
    </row>
    <row r="41" spans="1:4" s="38" customFormat="1" ht="12.75">
      <c r="A41" s="36"/>
      <c r="B41" s="103" t="s">
        <v>11</v>
      </c>
      <c r="C41" s="37">
        <f>ROUND(evaluare!C42*0.1,2)</f>
        <v>91309.41</v>
      </c>
      <c r="D41" s="37"/>
    </row>
    <row r="42" spans="1:4" s="38" customFormat="1" ht="13.5" thickBot="1">
      <c r="A42" s="39"/>
      <c r="B42" s="70"/>
      <c r="C42" s="71"/>
      <c r="D42" s="71"/>
    </row>
    <row r="43" spans="2:4" s="38" customFormat="1" ht="12.75">
      <c r="B43" s="72"/>
      <c r="C43" s="72"/>
      <c r="D43" s="72"/>
    </row>
    <row r="44" spans="2:4" s="38" customFormat="1" ht="12.75">
      <c r="B44" s="40" t="s">
        <v>4</v>
      </c>
      <c r="C44" s="41">
        <f>ROUND(C41/C40,2)</f>
        <v>217.4</v>
      </c>
      <c r="D44" s="42"/>
    </row>
    <row r="45" spans="2:4" s="38" customFormat="1" ht="12.75">
      <c r="B45" s="72"/>
      <c r="C45" s="42"/>
      <c r="D45" s="42"/>
    </row>
    <row r="46" spans="2:4" s="38" customFormat="1" ht="12.75">
      <c r="B46" s="43"/>
      <c r="C46" s="43"/>
      <c r="D46" s="43"/>
    </row>
    <row r="47" spans="2:4" s="38" customFormat="1" ht="12.75">
      <c r="B47" s="135"/>
      <c r="C47" s="136"/>
      <c r="D47" s="43"/>
    </row>
    <row r="48" s="38" customFormat="1" ht="12.75"/>
    <row r="49" spans="1:4" ht="16.5">
      <c r="A49" s="64"/>
      <c r="B49" s="64"/>
      <c r="C49" s="64"/>
      <c r="D49" s="64"/>
    </row>
  </sheetData>
  <sheetProtection/>
  <mergeCells count="5">
    <mergeCell ref="B47:C47"/>
    <mergeCell ref="A10:D10"/>
    <mergeCell ref="A11:D11"/>
    <mergeCell ref="C7:D7"/>
    <mergeCell ref="B15:C15"/>
  </mergeCells>
  <printOptions horizontalCentered="1" verticalCentered="1"/>
  <pageMargins left="0.56" right="0.15748031496063" top="0.393700787401575" bottom="0.393700787401575" header="0.17" footer="0.31496062992126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zoomScaleSheetLayoutView="100" zoomScalePageLayoutView="0" workbookViewId="0" topLeftCell="A26">
      <selection activeCell="A33" sqref="A33:IV37"/>
    </sheetView>
  </sheetViews>
  <sheetFormatPr defaultColWidth="9.140625" defaultRowHeight="12.75"/>
  <cols>
    <col min="1" max="1" width="4.00390625" style="2" customWidth="1"/>
    <col min="2" max="2" width="50.8515625" style="2" customWidth="1"/>
    <col min="3" max="3" width="17.140625" style="12" customWidth="1"/>
    <col min="4" max="4" width="16.8515625" style="11" customWidth="1"/>
    <col min="5" max="5" width="15.140625" style="11" customWidth="1"/>
    <col min="6" max="16384" width="9.140625" style="2" customWidth="1"/>
  </cols>
  <sheetData>
    <row r="1" spans="3:5" ht="15" customHeight="1">
      <c r="C1" s="58"/>
      <c r="D1" s="2"/>
      <c r="E1" s="2"/>
    </row>
    <row r="2" spans="1:5" ht="30" customHeight="1">
      <c r="A2" s="133" t="s">
        <v>51</v>
      </c>
      <c r="B2" s="133"/>
      <c r="C2" s="133"/>
      <c r="D2" s="133"/>
      <c r="E2" s="133"/>
    </row>
    <row r="3" spans="1:5" s="13" customFormat="1" ht="15" customHeight="1">
      <c r="A3" s="14"/>
      <c r="B3" s="14"/>
      <c r="C3" s="15"/>
      <c r="D3" s="16"/>
      <c r="E3" s="17" t="s">
        <v>24</v>
      </c>
    </row>
    <row r="4" spans="1:5" s="13" customFormat="1" ht="15" customHeight="1">
      <c r="A4" s="14"/>
      <c r="B4" s="139"/>
      <c r="C4" s="140"/>
      <c r="D4" s="16"/>
      <c r="E4" s="16"/>
    </row>
    <row r="5" spans="1:5" ht="15" customHeight="1" thickBot="1">
      <c r="A5" s="3"/>
      <c r="B5" s="139" t="str">
        <f>evaluare!B15</f>
        <v>26.02.2021</v>
      </c>
      <c r="C5" s="140"/>
      <c r="D5" s="4"/>
      <c r="E5" s="4"/>
    </row>
    <row r="6" spans="1:5" s="30" customFormat="1" ht="59.25" customHeight="1">
      <c r="A6" s="27" t="s">
        <v>0</v>
      </c>
      <c r="B6" s="28" t="s">
        <v>1</v>
      </c>
      <c r="C6" s="116" t="s">
        <v>3</v>
      </c>
      <c r="D6" s="29" t="s">
        <v>17</v>
      </c>
      <c r="E6" s="117" t="s">
        <v>13</v>
      </c>
    </row>
    <row r="7" spans="1:5" s="98" customFormat="1" ht="12" thickBot="1">
      <c r="A7" s="112">
        <v>0</v>
      </c>
      <c r="B7" s="113">
        <v>1</v>
      </c>
      <c r="C7" s="114">
        <v>2</v>
      </c>
      <c r="D7" s="115">
        <v>3</v>
      </c>
      <c r="E7" s="118">
        <v>4</v>
      </c>
    </row>
    <row r="8" spans="1:5" s="19" customFormat="1" ht="12.75">
      <c r="A8" s="108">
        <v>1</v>
      </c>
      <c r="B8" s="109" t="s">
        <v>43</v>
      </c>
      <c r="C8" s="110">
        <f>SUM(D8:E8)</f>
        <v>45275.81</v>
      </c>
      <c r="D8" s="111">
        <f>evaluare!D18</f>
        <v>38753.71</v>
      </c>
      <c r="E8" s="119">
        <f>disp!D18</f>
        <v>6522.1</v>
      </c>
    </row>
    <row r="9" spans="1:5" s="19" customFormat="1" ht="12.75">
      <c r="A9" s="7">
        <f>A8+1</f>
        <v>2</v>
      </c>
      <c r="B9" s="126" t="s">
        <v>46</v>
      </c>
      <c r="C9" s="110">
        <f aca="true" t="shared" si="0" ref="C9:C29">SUM(D9:E9)</f>
        <v>142274.64</v>
      </c>
      <c r="D9" s="111">
        <f>evaluare!D19</f>
        <v>129230.44</v>
      </c>
      <c r="E9" s="119">
        <f>disp!D19</f>
        <v>13044.2</v>
      </c>
    </row>
    <row r="10" spans="1:5" s="19" customFormat="1" ht="26.25">
      <c r="A10" s="7">
        <f aca="true" t="shared" si="1" ref="A10:A29">A9+1</f>
        <v>3</v>
      </c>
      <c r="B10" s="1" t="s">
        <v>45</v>
      </c>
      <c r="C10" s="110">
        <f t="shared" si="0"/>
        <v>46700.22</v>
      </c>
      <c r="D10" s="111">
        <f>evaluare!D20</f>
        <v>40178.11</v>
      </c>
      <c r="E10" s="119">
        <f>disp!D20</f>
        <v>6522.110000000001</v>
      </c>
    </row>
    <row r="11" spans="1:5" s="81" customFormat="1" ht="12.75">
      <c r="A11" s="7">
        <f t="shared" si="1"/>
        <v>4</v>
      </c>
      <c r="B11" s="1" t="s">
        <v>25</v>
      </c>
      <c r="C11" s="110">
        <f t="shared" si="0"/>
        <v>11021.56</v>
      </c>
      <c r="D11" s="111">
        <f>evaluare!D21</f>
        <v>11021.56</v>
      </c>
      <c r="E11" s="119">
        <f>disp!D21</f>
        <v>0</v>
      </c>
    </row>
    <row r="12" spans="1:5" s="19" customFormat="1" ht="12.75">
      <c r="A12" s="7">
        <v>5</v>
      </c>
      <c r="B12" s="89" t="s">
        <v>40</v>
      </c>
      <c r="C12" s="110">
        <f t="shared" si="0"/>
        <v>23882.89</v>
      </c>
      <c r="D12" s="111">
        <f>evaluare!D22</f>
        <v>23882.89</v>
      </c>
      <c r="E12" s="119">
        <f>disp!D22</f>
        <v>0</v>
      </c>
    </row>
    <row r="13" spans="1:5" s="19" customFormat="1" ht="12.75">
      <c r="A13" s="7">
        <f t="shared" si="1"/>
        <v>6</v>
      </c>
      <c r="B13" s="127" t="s">
        <v>26</v>
      </c>
      <c r="C13" s="110">
        <f t="shared" si="0"/>
        <v>88740.96</v>
      </c>
      <c r="D13" s="111">
        <f>evaluare!D23</f>
        <v>82218.86</v>
      </c>
      <c r="E13" s="119">
        <f>disp!D23</f>
        <v>6522.1</v>
      </c>
    </row>
    <row r="14" spans="1:5" s="19" customFormat="1" ht="26.25">
      <c r="A14" s="7">
        <f t="shared" si="1"/>
        <v>7</v>
      </c>
      <c r="B14" s="89" t="s">
        <v>37</v>
      </c>
      <c r="C14" s="110">
        <f t="shared" si="0"/>
        <v>51282.53</v>
      </c>
      <c r="D14" s="111">
        <f>evaluare!D24</f>
        <v>44760.43</v>
      </c>
      <c r="E14" s="119">
        <f>disp!D24</f>
        <v>6522.1</v>
      </c>
    </row>
    <row r="15" spans="1:5" s="81" customFormat="1" ht="12.75">
      <c r="A15" s="7">
        <f t="shared" si="1"/>
        <v>8</v>
      </c>
      <c r="B15" s="1" t="s">
        <v>41</v>
      </c>
      <c r="C15" s="110">
        <f t="shared" si="0"/>
        <v>34404.52</v>
      </c>
      <c r="D15" s="111">
        <f>evaluare!D25</f>
        <v>27882.42</v>
      </c>
      <c r="E15" s="119">
        <f>disp!D25</f>
        <v>6522.1</v>
      </c>
    </row>
    <row r="16" spans="1:5" s="81" customFormat="1" ht="12.75">
      <c r="A16" s="7">
        <f t="shared" si="1"/>
        <v>9</v>
      </c>
      <c r="B16" s="89" t="s">
        <v>39</v>
      </c>
      <c r="C16" s="110">
        <f t="shared" si="0"/>
        <v>64258.14</v>
      </c>
      <c r="D16" s="111">
        <f>evaluare!D26</f>
        <v>57736.04</v>
      </c>
      <c r="E16" s="119">
        <f>disp!D26</f>
        <v>6522.1</v>
      </c>
    </row>
    <row r="17" spans="1:5" s="19" customFormat="1" ht="12.75">
      <c r="A17" s="7">
        <f t="shared" si="1"/>
        <v>10</v>
      </c>
      <c r="B17" s="1" t="s">
        <v>14</v>
      </c>
      <c r="C17" s="110">
        <f t="shared" si="0"/>
        <v>5275.38</v>
      </c>
      <c r="D17" s="111">
        <f>evaluare!D27</f>
        <v>5275.38</v>
      </c>
      <c r="E17" s="119">
        <f>disp!D27</f>
        <v>0</v>
      </c>
    </row>
    <row r="18" spans="1:5" s="19" customFormat="1" ht="12.75">
      <c r="A18" s="7">
        <f t="shared" si="1"/>
        <v>11</v>
      </c>
      <c r="B18" s="89" t="s">
        <v>42</v>
      </c>
      <c r="C18" s="110">
        <f t="shared" si="0"/>
        <v>29910.75</v>
      </c>
      <c r="D18" s="111">
        <f>evaluare!D28</f>
        <v>29910.75</v>
      </c>
      <c r="E18" s="119">
        <f>disp!D28</f>
        <v>0</v>
      </c>
    </row>
    <row r="19" spans="1:5" s="19" customFormat="1" ht="12.75">
      <c r="A19" s="7">
        <f t="shared" si="1"/>
        <v>12</v>
      </c>
      <c r="B19" s="1" t="s">
        <v>35</v>
      </c>
      <c r="C19" s="110">
        <f t="shared" si="0"/>
        <v>30750.65</v>
      </c>
      <c r="D19" s="111">
        <f>evaluare!D29</f>
        <v>30750.65</v>
      </c>
      <c r="E19" s="119">
        <f>disp!D29</f>
        <v>0</v>
      </c>
    </row>
    <row r="20" spans="1:5" s="81" customFormat="1" ht="12.75">
      <c r="A20" s="7">
        <f t="shared" si="1"/>
        <v>13</v>
      </c>
      <c r="B20" s="1" t="s">
        <v>34</v>
      </c>
      <c r="C20" s="110">
        <f t="shared" si="0"/>
        <v>28576.64</v>
      </c>
      <c r="D20" s="111">
        <f>evaluare!D30</f>
        <v>22054.54</v>
      </c>
      <c r="E20" s="119">
        <f>disp!D30</f>
        <v>6522.1</v>
      </c>
    </row>
    <row r="21" spans="1:5" s="81" customFormat="1" ht="12.75">
      <c r="A21" s="7">
        <f t="shared" si="1"/>
        <v>14</v>
      </c>
      <c r="B21" s="106" t="s">
        <v>44</v>
      </c>
      <c r="C21" s="110">
        <f t="shared" si="0"/>
        <v>72065.8</v>
      </c>
      <c r="D21" s="111">
        <f>evaluare!D31</f>
        <v>59021.6</v>
      </c>
      <c r="E21" s="119">
        <f>disp!D31</f>
        <v>13044.2</v>
      </c>
    </row>
    <row r="22" spans="1:5" s="19" customFormat="1" ht="12.75">
      <c r="A22" s="7">
        <f t="shared" si="1"/>
        <v>15</v>
      </c>
      <c r="B22" s="128" t="s">
        <v>27</v>
      </c>
      <c r="C22" s="110">
        <f t="shared" si="0"/>
        <v>79084.96</v>
      </c>
      <c r="D22" s="111">
        <f>evaluare!D32</f>
        <v>72562.86</v>
      </c>
      <c r="E22" s="119">
        <f>disp!D32</f>
        <v>6522.1</v>
      </c>
    </row>
    <row r="23" spans="1:5" s="19" customFormat="1" ht="12.75">
      <c r="A23" s="7">
        <f t="shared" si="1"/>
        <v>16</v>
      </c>
      <c r="B23" s="101" t="s">
        <v>49</v>
      </c>
      <c r="C23" s="110">
        <f>SUM(D23:E23)</f>
        <v>23551.519999999997</v>
      </c>
      <c r="D23" s="111">
        <f>evaluare!D33</f>
        <v>17029.42</v>
      </c>
      <c r="E23" s="119">
        <f>disp!D33</f>
        <v>6522.1</v>
      </c>
    </row>
    <row r="24" spans="1:5" s="19" customFormat="1" ht="12.75">
      <c r="A24" s="7">
        <f t="shared" si="1"/>
        <v>17</v>
      </c>
      <c r="B24" s="128" t="s">
        <v>28</v>
      </c>
      <c r="C24" s="110">
        <f t="shared" si="0"/>
        <v>16255.22</v>
      </c>
      <c r="D24" s="111">
        <f>evaluare!D34</f>
        <v>16255.22</v>
      </c>
      <c r="E24" s="119">
        <f>disp!D34</f>
        <v>0</v>
      </c>
    </row>
    <row r="25" spans="1:5" s="19" customFormat="1" ht="12.75">
      <c r="A25" s="7">
        <f t="shared" si="1"/>
        <v>18</v>
      </c>
      <c r="B25" s="127" t="s">
        <v>29</v>
      </c>
      <c r="C25" s="110">
        <f t="shared" si="0"/>
        <v>29570.79</v>
      </c>
      <c r="D25" s="111">
        <f>evaluare!D35</f>
        <v>29570.79</v>
      </c>
      <c r="E25" s="119">
        <f>disp!D35</f>
        <v>0</v>
      </c>
    </row>
    <row r="26" spans="1:5" s="19" customFormat="1" ht="26.25">
      <c r="A26" s="7">
        <f t="shared" si="1"/>
        <v>19</v>
      </c>
      <c r="B26" s="128" t="s">
        <v>30</v>
      </c>
      <c r="C26" s="110">
        <f t="shared" si="0"/>
        <v>29006.86</v>
      </c>
      <c r="D26" s="111">
        <f>evaluare!D36</f>
        <v>29006.86</v>
      </c>
      <c r="E26" s="119">
        <f>disp!D36</f>
        <v>0</v>
      </c>
    </row>
    <row r="27" spans="1:5" s="19" customFormat="1" ht="26.25">
      <c r="A27" s="7">
        <f t="shared" si="1"/>
        <v>20</v>
      </c>
      <c r="B27" s="127" t="s">
        <v>31</v>
      </c>
      <c r="C27" s="110">
        <f t="shared" si="0"/>
        <v>36692.82</v>
      </c>
      <c r="D27" s="111">
        <f>evaluare!D37</f>
        <v>30170.72</v>
      </c>
      <c r="E27" s="119">
        <f>disp!D37</f>
        <v>6522.1</v>
      </c>
    </row>
    <row r="28" spans="1:5" s="20" customFormat="1" ht="12.75">
      <c r="A28" s="7">
        <f t="shared" si="1"/>
        <v>21</v>
      </c>
      <c r="B28" s="127" t="s">
        <v>32</v>
      </c>
      <c r="C28" s="110">
        <f t="shared" si="0"/>
        <v>6970.61</v>
      </c>
      <c r="D28" s="111">
        <f>evaluare!D38</f>
        <v>6970.61</v>
      </c>
      <c r="E28" s="119">
        <f>disp!D38</f>
        <v>0</v>
      </c>
    </row>
    <row r="29" spans="1:5" s="20" customFormat="1" ht="12.75">
      <c r="A29" s="7">
        <f t="shared" si="1"/>
        <v>22</v>
      </c>
      <c r="B29" s="91" t="s">
        <v>47</v>
      </c>
      <c r="C29" s="110">
        <f t="shared" si="0"/>
        <v>17540.79</v>
      </c>
      <c r="D29" s="111">
        <f>evaluare!D39</f>
        <v>17540.79</v>
      </c>
      <c r="E29" s="119">
        <f>disp!D39</f>
        <v>0</v>
      </c>
    </row>
    <row r="30" spans="1:5" s="19" customFormat="1" ht="20.25" customHeight="1" thickBot="1">
      <c r="A30" s="8"/>
      <c r="B30" s="9" t="s">
        <v>3</v>
      </c>
      <c r="C30" s="10">
        <f>SUM(C8:C29)</f>
        <v>913094.06</v>
      </c>
      <c r="D30" s="10">
        <f>SUM(D8:D29)</f>
        <v>821784.65</v>
      </c>
      <c r="E30" s="10">
        <f>SUM(E8:E29)</f>
        <v>91309.41000000002</v>
      </c>
    </row>
    <row r="31" spans="3:5" s="19" customFormat="1" ht="12.75">
      <c r="C31" s="21"/>
      <c r="D31" s="22"/>
      <c r="E31" s="22"/>
    </row>
    <row r="32" spans="2:5" s="20" customFormat="1" ht="12.75">
      <c r="B32" s="20" t="s">
        <v>10</v>
      </c>
      <c r="C32" s="23"/>
      <c r="D32" s="24">
        <f>evaluare!C44</f>
        <v>57.14</v>
      </c>
      <c r="E32" s="24">
        <f>disp!C44</f>
        <v>217.4</v>
      </c>
    </row>
  </sheetData>
  <sheetProtection/>
  <mergeCells count="3">
    <mergeCell ref="A2:E2"/>
    <mergeCell ref="B5:C5"/>
    <mergeCell ref="B4:C4"/>
  </mergeCells>
  <printOptions horizontalCentered="1" verticalCentered="1"/>
  <pageMargins left="0" right="0" top="0.196850393700787" bottom="0" header="0.31496062992126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2021-02-28T09:00:02Z</cp:lastPrinted>
  <dcterms:created xsi:type="dcterms:W3CDTF">2003-02-20T14:27:52Z</dcterms:created>
  <dcterms:modified xsi:type="dcterms:W3CDTF">2021-03-03T09:31:22Z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