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1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'disp'!$A$1:$E$51</definedName>
    <definedName name="_xlnm.Print_Area" localSheetId="1">'evaluare'!$A$1:$D$46</definedName>
    <definedName name="_xlnm.Print_Area" localSheetId="0">'TOTAL'!$A$1:$E$34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<sst xmlns="http://schemas.openxmlformats.org/spreadsheetml/2006/main" count="117" uniqueCount="60">
  <si>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</si>
  <si>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</si>
  <si>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</si>
  <si>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</si>
  <si>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</si>
  <si>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</si>
  <si>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</si>
  <si>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</si>
  <si>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CASA DE ASIGURARI DE SANATATE IASI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</si>
  <si>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</si>
  <si>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</si>
  <si>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</si>
  <si>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</si>
  <si>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</si>
  <si>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</si>
  <si>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 xml:space="preserve"> Fond evaluare(90%)</t>
  </si>
  <si>
    <t>evaluare 90%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</si>
  <si>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</si>
  <si>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</si>
  <si>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</si>
  <si>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</si>
  <si>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</si>
  <si>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</si>
  <si>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</si>
  <si>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</si>
  <si>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</si>
  <si>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</si>
  <si>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</si>
  <si>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</si>
  <si>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</si>
  <si>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</si>
  <si>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</si>
  <si>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SEF SERVICIU EVALUARE CONTRACTARE</t>
  </si>
  <si>
    <t>SEF SERVICIU DECONTARE</t>
  </si>
  <si>
    <t>Corina NEAMTIU</t>
  </si>
  <si>
    <t>Radu Gheorghe ȚIBICHI</t>
  </si>
  <si>
    <t>DIF.FATA DE 2017</t>
  </si>
  <si>
    <t>AN 2017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</si>
  <si>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</si>
  <si>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</si>
  <si>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</si>
  <si>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</si>
  <si>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</si>
  <si>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</si>
  <si>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Observatii</t>
  </si>
  <si>
    <t>AFFIDEA ROMANIA (fost EUROMEDIC ROMANIA SRL)</t>
  </si>
  <si>
    <t>SC SCAN EXPERT - 2 pct.de lucru</t>
  </si>
  <si>
    <t>ARHIMED RADIOLOGY SRL (din 23.05.2019 -fost C.D.R.I. NICOLINA)</t>
  </si>
  <si>
    <t>DIRECTOR GENERAL</t>
  </si>
  <si>
    <t>ARCADIA MEDICAL CENTER SRL - 3 pct.de lucru</t>
  </si>
  <si>
    <t>VICTORIA IMAGISTIC SRL</t>
  </si>
  <si>
    <t>SPITALUL CLINIC  DR.C.I.PARHON IASI</t>
  </si>
  <si>
    <t>Sabina BUTNARU</t>
  </si>
  <si>
    <t>DIF.2021 FATA DE 2020</t>
  </si>
  <si>
    <t>AN 2020</t>
  </si>
  <si>
    <t>puncte 2021</t>
  </si>
  <si>
    <t>DIRECTOR EXECUTIV DRC</t>
  </si>
  <si>
    <t>ANEXA NR.   3.2</t>
  </si>
  <si>
    <t>29/9/2021</t>
  </si>
  <si>
    <t>AMBULATORIU DE SPECIALITATE PARACLINIC  - RADIOLOGIE CONVENTIONALA SI IMAGISTICA  - NOIEMBRIE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</si>
</sst>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2" applyNumberFormat="0" applyAlignment="0" applyProtection="0"/>
    <xf numFmtId="0" fontId="21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30" fillId="20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78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0" xfId="57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4" fontId="9" fillId="0" borderId="14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3" fillId="0" borderId="0" xfId="57" applyNumberFormat="1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vertical="center"/>
      <protection/>
    </xf>
    <xf numFmtId="2" fontId="9" fillId="0" borderId="16" xfId="57" applyNumberFormat="1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horizontal="center" vertical="center"/>
      <protection/>
    </xf>
    <xf numFmtId="4" fontId="12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2" fontId="12" fillId="0" borderId="0" xfId="57" applyNumberFormat="1" applyFont="1" applyFill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8" fillId="0" borderId="0" xfId="57" applyFont="1" applyFill="1" applyAlignment="1">
      <alignment vertical="center"/>
      <protection/>
    </xf>
    <xf numFmtId="0" fontId="11" fillId="0" borderId="0" xfId="57" applyFont="1" applyFill="1" applyAlignment="1">
      <alignment horizontal="center"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0" fontId="13" fillId="0" borderId="0" xfId="57" applyFont="1" applyFill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vertical="center"/>
    </xf>
    <xf numFmtId="1" fontId="9" fillId="0" borderId="0" xfId="57" applyNumberFormat="1" applyFont="1" applyFill="1" applyAlignment="1">
      <alignment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0" xfId="57" applyFont="1" applyFill="1" applyAlignment="1">
      <alignment horizontal="center" vertical="center"/>
      <protection/>
    </xf>
    <xf numFmtId="0" fontId="0" fillId="24" borderId="11" xfId="57" applyFont="1" applyFill="1" applyBorder="1" applyAlignment="1">
      <alignment vertical="center"/>
      <protection/>
    </xf>
    <xf numFmtId="38" fontId="0" fillId="24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horizontal="center"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0" fontId="11" fillId="24" borderId="0" xfId="57" applyFont="1" applyFill="1" applyAlignment="1">
      <alignment horizontal="center"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6" xfId="59" applyNumberFormat="1" applyFont="1" applyFill="1" applyBorder="1" applyAlignment="1">
      <alignment vertical="center" wrapText="1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4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0" fontId="4" fillId="0" borderId="0" xfId="0" applyNumberFormat="1" applyFont="1" applyBorder="1" applyAlignment="1">
      <alignment vertical="center" wrapText="1"/>
    </xf>
    <xf numFmtId="4" fontId="0" fillId="0" borderId="21" xfId="57" applyNumberFormat="1" applyFont="1" applyFill="1" applyBorder="1" applyAlignment="1">
      <alignment vertical="center"/>
      <protection/>
    </xf>
    <xf numFmtId="40" fontId="0" fillId="0" borderId="1" xfId="57" applyNumberFormat="1" applyFont="1" applyFill="1" applyBorder="1" applyAlignment="1">
      <alignment vertical="center"/>
      <protection/>
    </xf>
    <xf numFmtId="40" fontId="9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horizontal="right"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40" fontId="0" fillId="0" borderId="0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4" fontId="0" fillId="24" borderId="12" xfId="57" applyNumberFormat="1" applyFont="1" applyFill="1" applyBorder="1" applyAlignment="1">
      <alignment vertical="center" wrapText="1"/>
      <protection/>
    </xf>
    <xf numFmtId="4" fontId="0" fillId="0" borderId="12" xfId="57" applyNumberFormat="1" applyFont="1" applyFill="1" applyBorder="1" applyAlignment="1">
      <alignment vertical="center" wrapText="1"/>
      <protection/>
    </xf>
    <xf numFmtId="4" fontId="0" fillId="0" borderId="12" xfId="57" applyNumberFormat="1" applyFont="1" applyFill="1" applyBorder="1" applyAlignment="1">
      <alignment vertical="center" wrapText="1"/>
      <protection/>
    </xf>
    <xf numFmtId="4" fontId="15" fillId="0" borderId="12" xfId="57" applyNumberFormat="1" applyFont="1" applyFill="1" applyBorder="1" applyAlignment="1">
      <alignment vertical="center" wrapText="1"/>
      <protection/>
    </xf>
    <xf numFmtId="4" fontId="9" fillId="24" borderId="12" xfId="57" applyNumberFormat="1" applyFont="1" applyFill="1" applyBorder="1" applyAlignment="1">
      <alignment vertical="center" wrapText="1"/>
      <protection/>
    </xf>
    <xf numFmtId="4" fontId="9" fillId="0" borderId="12" xfId="57" applyNumberFormat="1" applyFont="1" applyFill="1" applyBorder="1" applyAlignment="1">
      <alignment vertical="center" wrapText="1"/>
      <protection/>
    </xf>
    <xf numFmtId="4" fontId="9" fillId="0" borderId="28" xfId="57" applyNumberFormat="1" applyFont="1" applyFill="1" applyBorder="1" applyAlignment="1">
      <alignment vertical="center"/>
      <protection/>
    </xf>
    <xf numFmtId="0" fontId="0" fillId="0" borderId="30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16" fillId="0" borderId="11" xfId="57" applyNumberFormat="1" applyFont="1" applyFill="1" applyBorder="1" applyAlignment="1">
      <alignment vertical="center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4" fontId="9" fillId="24" borderId="2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/>
      <protection/>
    </xf>
    <xf numFmtId="4" fontId="9" fillId="0" borderId="20" xfId="57" applyNumberFormat="1" applyFont="1" applyFill="1" applyBorder="1" applyAlignment="1">
      <alignment horizontal="center" vertical="center" wrapText="1"/>
      <protection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32" xfId="58" applyNumberFormat="1" applyFont="1" applyFill="1" applyBorder="1" applyAlignment="1">
      <alignment horizontal="center" vertical="center"/>
      <protection/>
    </xf>
    <xf numFmtId="1" fontId="14" fillId="24" borderId="32" xfId="57" applyNumberFormat="1" applyFont="1" applyFill="1" applyBorder="1" applyAlignment="1">
      <alignment horizontal="center" vertical="center"/>
      <protection/>
    </xf>
    <xf numFmtId="1" fontId="14" fillId="0" borderId="32" xfId="57" applyNumberFormat="1" applyFont="1" applyFill="1" applyBorder="1" applyAlignment="1">
      <alignment horizontal="center" vertical="center"/>
      <protection/>
    </xf>
    <xf numFmtId="1" fontId="14" fillId="0" borderId="23" xfId="57" applyNumberFormat="1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vertical="center"/>
      <protection/>
    </xf>
    <xf numFmtId="2" fontId="0" fillId="0" borderId="34" xfId="59" applyNumberFormat="1" applyFont="1" applyFill="1" applyBorder="1" applyAlignment="1">
      <alignment vertical="center" wrapText="1"/>
      <protection/>
    </xf>
    <xf numFmtId="4" fontId="9" fillId="24" borderId="35" xfId="57" applyNumberFormat="1" applyFont="1" applyFill="1" applyBorder="1" applyAlignment="1">
      <alignment vertical="center"/>
      <protection/>
    </xf>
    <xf numFmtId="4" fontId="0" fillId="24" borderId="35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9" fillId="0" borderId="32" xfId="57" applyFont="1" applyFill="1" applyBorder="1" applyAlignment="1">
      <alignment vertical="center"/>
      <protection/>
    </xf>
    <xf numFmtId="4" fontId="9" fillId="24" borderId="32" xfId="57" applyNumberFormat="1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>
      <alignment vertical="center"/>
      <protection/>
    </xf>
    <xf numFmtId="0" fontId="12" fillId="0" borderId="0" xfId="57" applyFont="1" applyFill="1" applyAlignment="1">
      <alignment horizontal="center" vertical="center" wrapText="1"/>
      <protection/>
    </xf>
    <xf numFmtId="4" fontId="9" fillId="25" borderId="15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Alignment="1">
      <alignment horizontal="center" vertical="center" wrapText="1"/>
      <protection/>
    </xf>
    <xf numFmtId="2" fontId="1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horizontal="center" wrapText="1"/>
      <protection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2" fontId="12" fillId="0" borderId="0" xfId="57" applyNumberFormat="1" applyFont="1" applyFill="1" applyAlignment="1">
      <alignment horizontal="center" vertical="center" wrapText="1"/>
      <protection/>
    </xf>
    <xf numFmtId="4" fontId="9" fillId="0" borderId="37" xfId="57" applyNumberFormat="1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0" fillId="0" borderId="0" xfId="0" applyNumberForma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BreakPreview" zoomScaleSheetLayoutView="100" zoomScalePageLayoutView="0" workbookViewId="0" topLeftCell="A1">
      <selection activeCell="A1" sqref="A1:IV9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9" customWidth="1"/>
    <col min="4" max="4" width="16.8515625" style="8" customWidth="1"/>
    <col min="5" max="5" width="15.140625" style="8" customWidth="1"/>
    <col min="6" max="16384" width="9.140625" style="2" customWidth="1"/>
  </cols>
  <sheetData>
    <row r="1" spans="3:5" ht="15" customHeight="1">
      <c r="C1" s="55"/>
      <c r="D1" s="2"/>
      <c r="E1" s="2"/>
    </row>
    <row r="2" spans="1:5" ht="30" customHeight="1">
      <c r="A2" s="161" t="s">
        <v>59</v>
      </c>
      <c r="B2" s="161"/>
      <c r="C2" s="161"/>
      <c r="D2" s="161"/>
      <c r="E2" s="161"/>
    </row>
    <row r="3" spans="1:5" ht="15.75" customHeight="1">
      <c r="A3" s="159"/>
      <c r="B3" s="159"/>
      <c r="C3" s="159"/>
      <c r="D3" s="159"/>
      <c r="E3" s="159"/>
    </row>
    <row r="4" spans="1:4" s="10" customFormat="1" ht="15" customHeight="1">
      <c r="A4" s="11"/>
      <c r="B4" s="11"/>
      <c r="C4" s="12"/>
      <c r="D4" s="13"/>
    </row>
    <row r="5" spans="1:5" ht="15" customHeight="1" thickBot="1">
      <c r="A5" s="3"/>
      <c r="B5" s="167" t="s">
        <v>58</v>
      </c>
      <c r="C5" s="168"/>
      <c r="D5" s="4"/>
      <c r="E5" s="4"/>
    </row>
    <row r="6" spans="1:5" s="27" customFormat="1" ht="59.25" customHeight="1" thickBot="1">
      <c r="A6" s="77" t="s">
        <v>0</v>
      </c>
      <c r="B6" s="141" t="s">
        <v>1</v>
      </c>
      <c r="C6" s="142" t="s">
        <v>3</v>
      </c>
      <c r="D6" s="143" t="s">
        <v>16</v>
      </c>
      <c r="E6" s="144" t="s">
        <v>13</v>
      </c>
    </row>
    <row r="7" spans="1:5" s="104" customFormat="1" ht="12" thickBot="1">
      <c r="A7" s="145">
        <v>0</v>
      </c>
      <c r="B7" s="146">
        <v>1</v>
      </c>
      <c r="C7" s="147">
        <v>2</v>
      </c>
      <c r="D7" s="148">
        <v>3</v>
      </c>
      <c r="E7" s="149">
        <v>4</v>
      </c>
    </row>
    <row r="8" spans="1:5" s="16" customFormat="1" ht="12.75">
      <c r="A8" s="7">
        <v>1</v>
      </c>
      <c r="B8" s="134" t="s">
        <v>49</v>
      </c>
      <c r="C8" s="118">
        <f aca="true" t="shared" si="0" ref="C8:C29">SUM(D8:E8)</f>
        <v>131883.54</v>
      </c>
      <c r="D8" s="119">
        <f>evaluare!D16</f>
        <v>118010.78</v>
      </c>
      <c r="E8" s="140">
        <f>disp!D18</f>
        <v>13872.76</v>
      </c>
    </row>
    <row r="9" spans="1:5" s="16" customFormat="1" ht="26.25">
      <c r="A9" s="7">
        <f aca="true" t="shared" si="1" ref="A9:A29">A8+1</f>
        <v>2</v>
      </c>
      <c r="B9" s="1" t="s">
        <v>47</v>
      </c>
      <c r="C9" s="118">
        <f t="shared" si="0"/>
        <v>36445.6</v>
      </c>
      <c r="D9" s="119">
        <f>evaluare!D17</f>
        <v>29509.22</v>
      </c>
      <c r="E9" s="140">
        <f>disp!D19</f>
        <v>6936.38</v>
      </c>
    </row>
    <row r="10" spans="1:11" s="84" customFormat="1" ht="12.75">
      <c r="A10" s="7">
        <f t="shared" si="1"/>
        <v>3</v>
      </c>
      <c r="B10" s="1" t="s">
        <v>21</v>
      </c>
      <c r="C10" s="118">
        <f t="shared" si="0"/>
        <v>7165.61</v>
      </c>
      <c r="D10" s="119">
        <f>evaluare!D18</f>
        <v>7165.61</v>
      </c>
      <c r="E10" s="140">
        <f>disp!D20</f>
        <v>0</v>
      </c>
      <c r="F10" s="16"/>
      <c r="G10" s="16"/>
      <c r="H10" s="16"/>
      <c r="I10" s="16"/>
      <c r="J10" s="16"/>
      <c r="K10" s="16"/>
    </row>
    <row r="11" spans="1:5" s="16" customFormat="1" ht="12.75">
      <c r="A11" s="7">
        <f t="shared" si="1"/>
        <v>4</v>
      </c>
      <c r="B11" s="96" t="s">
        <v>41</v>
      </c>
      <c r="C11" s="118">
        <f t="shared" si="0"/>
        <v>17315.11</v>
      </c>
      <c r="D11" s="119">
        <f>evaluare!D19</f>
        <v>17315.11</v>
      </c>
      <c r="E11" s="140">
        <f>disp!D21</f>
        <v>0</v>
      </c>
    </row>
    <row r="12" spans="1:5" s="16" customFormat="1" ht="12.75">
      <c r="A12" s="7">
        <f t="shared" si="1"/>
        <v>5</v>
      </c>
      <c r="B12" s="135" t="s">
        <v>22</v>
      </c>
      <c r="C12" s="118">
        <f t="shared" si="0"/>
        <v>28083.69</v>
      </c>
      <c r="D12" s="119">
        <f>evaluare!D20</f>
        <v>28083.69</v>
      </c>
      <c r="E12" s="140">
        <f>disp!D22</f>
        <v>0</v>
      </c>
    </row>
    <row r="13" spans="1:5" s="16" customFormat="1" ht="26.25">
      <c r="A13" s="7">
        <f t="shared" si="1"/>
        <v>6</v>
      </c>
      <c r="B13" s="96" t="s">
        <v>38</v>
      </c>
      <c r="C13" s="118">
        <f t="shared" si="0"/>
        <v>44673.81</v>
      </c>
      <c r="D13" s="119">
        <f>evaluare!D21</f>
        <v>37737.43</v>
      </c>
      <c r="E13" s="140">
        <f>disp!D23</f>
        <v>6936.38</v>
      </c>
    </row>
    <row r="14" spans="1:11" s="84" customFormat="1" ht="12.75">
      <c r="A14" s="7">
        <f t="shared" si="1"/>
        <v>7</v>
      </c>
      <c r="B14" s="1" t="s">
        <v>42</v>
      </c>
      <c r="C14" s="118">
        <f t="shared" si="0"/>
        <v>40926.18</v>
      </c>
      <c r="D14" s="119">
        <f>evaluare!D22</f>
        <v>33989.8</v>
      </c>
      <c r="E14" s="140">
        <f>disp!D24</f>
        <v>6936.38</v>
      </c>
      <c r="F14" s="16"/>
      <c r="G14" s="16"/>
      <c r="H14" s="16"/>
      <c r="I14" s="16"/>
      <c r="J14" s="16"/>
      <c r="K14" s="16"/>
    </row>
    <row r="15" spans="1:11" s="84" customFormat="1" ht="12.75">
      <c r="A15" s="7">
        <f t="shared" si="1"/>
        <v>8</v>
      </c>
      <c r="B15" s="96" t="s">
        <v>40</v>
      </c>
      <c r="C15" s="118">
        <f t="shared" si="0"/>
        <v>57672.03</v>
      </c>
      <c r="D15" s="119">
        <f>evaluare!D23</f>
        <v>50735.65</v>
      </c>
      <c r="E15" s="140">
        <f>disp!D25</f>
        <v>6936.38</v>
      </c>
      <c r="F15" s="16"/>
      <c r="G15" s="16"/>
      <c r="H15" s="16"/>
      <c r="I15" s="16"/>
      <c r="J15" s="16"/>
      <c r="K15" s="16"/>
    </row>
    <row r="16" spans="1:5" s="16" customFormat="1" ht="12.75">
      <c r="A16" s="7">
        <f t="shared" si="1"/>
        <v>9</v>
      </c>
      <c r="B16" s="1" t="s">
        <v>14</v>
      </c>
      <c r="C16" s="118">
        <f t="shared" si="0"/>
        <v>4546.05</v>
      </c>
      <c r="D16" s="119">
        <f>evaluare!D24</f>
        <v>4546.05</v>
      </c>
      <c r="E16" s="140">
        <f>disp!D26</f>
        <v>0</v>
      </c>
    </row>
    <row r="17" spans="1:5" s="16" customFormat="1" ht="12.75">
      <c r="A17" s="7">
        <f t="shared" si="1"/>
        <v>10</v>
      </c>
      <c r="B17" s="96" t="s">
        <v>43</v>
      </c>
      <c r="C17" s="118">
        <f t="shared" si="0"/>
        <v>25142.49</v>
      </c>
      <c r="D17" s="119">
        <f>evaluare!D25</f>
        <v>25142.49</v>
      </c>
      <c r="E17" s="140">
        <f>disp!D27</f>
        <v>0</v>
      </c>
    </row>
    <row r="18" spans="1:5" s="16" customFormat="1" ht="12.75">
      <c r="A18" s="7">
        <f t="shared" si="1"/>
        <v>11</v>
      </c>
      <c r="B18" s="117" t="s">
        <v>45</v>
      </c>
      <c r="C18" s="118">
        <f>SUM(D18:E18)</f>
        <v>28179.41</v>
      </c>
      <c r="D18" s="119">
        <f>evaluare!D26</f>
        <v>21243.03</v>
      </c>
      <c r="E18" s="140">
        <f>disp!D28</f>
        <v>6936.38</v>
      </c>
    </row>
    <row r="19" spans="1:5" s="16" customFormat="1" ht="12.75">
      <c r="A19" s="7">
        <f t="shared" si="1"/>
        <v>12</v>
      </c>
      <c r="B19" s="1" t="s">
        <v>31</v>
      </c>
      <c r="C19" s="118">
        <f t="shared" si="0"/>
        <v>24786.7</v>
      </c>
      <c r="D19" s="119">
        <f>evaluare!D27</f>
        <v>24786.7</v>
      </c>
      <c r="E19" s="140">
        <f>disp!D29</f>
        <v>0</v>
      </c>
    </row>
    <row r="20" spans="1:11" s="84" customFormat="1" ht="12.75">
      <c r="A20" s="7">
        <f t="shared" si="1"/>
        <v>13</v>
      </c>
      <c r="B20" s="1" t="s">
        <v>30</v>
      </c>
      <c r="C20" s="118">
        <f t="shared" si="0"/>
        <v>33407.15</v>
      </c>
      <c r="D20" s="119">
        <f>evaluare!D28</f>
        <v>26470.77</v>
      </c>
      <c r="E20" s="140">
        <f>disp!D30</f>
        <v>6936.38</v>
      </c>
      <c r="F20" s="16"/>
      <c r="G20" s="16"/>
      <c r="H20" s="16"/>
      <c r="I20" s="16"/>
      <c r="J20" s="16"/>
      <c r="K20" s="16"/>
    </row>
    <row r="21" spans="1:11" s="84" customFormat="1" ht="12.75">
      <c r="A21" s="7">
        <f t="shared" si="1"/>
        <v>14</v>
      </c>
      <c r="B21" s="115" t="s">
        <v>46</v>
      </c>
      <c r="C21" s="118">
        <f t="shared" si="0"/>
        <v>50756.32</v>
      </c>
      <c r="D21" s="119">
        <f>evaluare!D29</f>
        <v>36883.56</v>
      </c>
      <c r="E21" s="140">
        <f>disp!D31</f>
        <v>13872.76</v>
      </c>
      <c r="F21" s="16"/>
      <c r="G21" s="16"/>
      <c r="H21" s="16"/>
      <c r="I21" s="16"/>
      <c r="J21" s="16"/>
      <c r="K21" s="16"/>
    </row>
    <row r="22" spans="1:5" s="16" customFormat="1" ht="12.75">
      <c r="A22" s="7">
        <f t="shared" si="1"/>
        <v>15</v>
      </c>
      <c r="B22" s="136" t="s">
        <v>23</v>
      </c>
      <c r="C22" s="118">
        <f t="shared" si="0"/>
        <v>65997.51</v>
      </c>
      <c r="D22" s="119">
        <f>evaluare!D30</f>
        <v>59061.13</v>
      </c>
      <c r="E22" s="140">
        <f>disp!D32</f>
        <v>6936.38</v>
      </c>
    </row>
    <row r="23" spans="1:5" s="16" customFormat="1" ht="12.75">
      <c r="A23" s="7">
        <f t="shared" si="1"/>
        <v>16</v>
      </c>
      <c r="B23" s="107" t="s">
        <v>51</v>
      </c>
      <c r="C23" s="118">
        <f>SUM(D23:E23)</f>
        <v>14475.43</v>
      </c>
      <c r="D23" s="119">
        <f>evaluare!D31</f>
        <v>14475.43</v>
      </c>
      <c r="E23" s="140">
        <f>disp!D33</f>
        <v>0</v>
      </c>
    </row>
    <row r="24" spans="1:5" s="16" customFormat="1" ht="12.75">
      <c r="A24" s="7">
        <f t="shared" si="1"/>
        <v>17</v>
      </c>
      <c r="B24" s="136" t="s">
        <v>24</v>
      </c>
      <c r="C24" s="118">
        <f t="shared" si="0"/>
        <v>40346.58</v>
      </c>
      <c r="D24" s="119">
        <f>evaluare!D32</f>
        <v>40346.58</v>
      </c>
      <c r="E24" s="140">
        <f>disp!D34</f>
        <v>0</v>
      </c>
    </row>
    <row r="25" spans="1:5" s="16" customFormat="1" ht="12.75">
      <c r="A25" s="7">
        <f t="shared" si="1"/>
        <v>18</v>
      </c>
      <c r="B25" s="135" t="s">
        <v>25</v>
      </c>
      <c r="C25" s="118">
        <f t="shared" si="0"/>
        <v>32741.21</v>
      </c>
      <c r="D25" s="119">
        <f>evaluare!D33</f>
        <v>32741.21</v>
      </c>
      <c r="E25" s="140">
        <f>disp!D35</f>
        <v>0</v>
      </c>
    </row>
    <row r="26" spans="1:5" s="16" customFormat="1" ht="26.25">
      <c r="A26" s="7">
        <f t="shared" si="1"/>
        <v>19</v>
      </c>
      <c r="B26" s="136" t="s">
        <v>26</v>
      </c>
      <c r="C26" s="118">
        <f t="shared" si="0"/>
        <v>24731.2</v>
      </c>
      <c r="D26" s="119">
        <f>evaluare!D34</f>
        <v>24731.2</v>
      </c>
      <c r="E26" s="140">
        <f>disp!D36</f>
        <v>0</v>
      </c>
    </row>
    <row r="27" spans="1:5" s="16" customFormat="1" ht="26.25">
      <c r="A27" s="7">
        <f t="shared" si="1"/>
        <v>20</v>
      </c>
      <c r="B27" s="135" t="s">
        <v>27</v>
      </c>
      <c r="C27" s="118">
        <f t="shared" si="0"/>
        <v>26076.56</v>
      </c>
      <c r="D27" s="119">
        <f>evaluare!D35</f>
        <v>26076.56</v>
      </c>
      <c r="E27" s="140">
        <f>disp!D37</f>
        <v>0</v>
      </c>
    </row>
    <row r="28" spans="1:5" s="17" customFormat="1" ht="12.75">
      <c r="A28" s="7">
        <f t="shared" si="1"/>
        <v>21</v>
      </c>
      <c r="B28" s="135" t="s">
        <v>28</v>
      </c>
      <c r="C28" s="118">
        <f t="shared" si="0"/>
        <v>15030.94</v>
      </c>
      <c r="D28" s="119">
        <f>evaluare!D36</f>
        <v>15030.94</v>
      </c>
      <c r="E28" s="140">
        <f>disp!D38</f>
        <v>0</v>
      </c>
    </row>
    <row r="29" spans="1:5" s="17" customFormat="1" ht="13.5" thickBot="1">
      <c r="A29" s="150">
        <f t="shared" si="1"/>
        <v>22</v>
      </c>
      <c r="B29" s="151" t="s">
        <v>50</v>
      </c>
      <c r="C29" s="152">
        <f t="shared" si="0"/>
        <v>12618.68</v>
      </c>
      <c r="D29" s="153">
        <f>evaluare!D37</f>
        <v>12618.68</v>
      </c>
      <c r="E29" s="154">
        <f>disp!D39</f>
        <v>0</v>
      </c>
    </row>
    <row r="30" spans="1:5" s="16" customFormat="1" ht="20.25" customHeight="1" thickBot="1">
      <c r="A30" s="155"/>
      <c r="B30" s="156" t="s">
        <v>3</v>
      </c>
      <c r="C30" s="157">
        <f>SUM(C8:C29)</f>
        <v>763001.7999999999</v>
      </c>
      <c r="D30" s="157">
        <f>SUM(D8:D29)</f>
        <v>686701.62</v>
      </c>
      <c r="E30" s="158">
        <f>SUM(E8:E29)</f>
        <v>76300.18</v>
      </c>
    </row>
    <row r="31" spans="3:5" s="16" customFormat="1" ht="12.75">
      <c r="C31" s="18"/>
      <c r="D31" s="19"/>
      <c r="E31" s="19"/>
    </row>
    <row r="32" spans="2:5" s="17" customFormat="1" ht="12.75">
      <c r="B32" s="17" t="s">
        <v>10</v>
      </c>
      <c r="C32" s="20"/>
      <c r="D32" s="21">
        <f>evaluare!C42</f>
        <v>47.44</v>
      </c>
      <c r="E32" s="21">
        <f>disp!C44</f>
        <v>231.21</v>
      </c>
    </row>
    <row r="33" spans="3:5" s="16" customFormat="1" ht="12.75">
      <c r="C33" s="18"/>
      <c r="D33" s="19"/>
      <c r="E33" s="19"/>
    </row>
    <row r="34" spans="2:5" s="16" customFormat="1" ht="12.75">
      <c r="B34" s="165"/>
      <c r="C34" s="166"/>
      <c r="D34" s="22"/>
      <c r="E34" s="23"/>
    </row>
  </sheetData>
  <sheetProtection/>
  <mergeCells count="3">
    <mergeCell ref="A2:E2"/>
    <mergeCell ref="B34:C34"/>
    <mergeCell ref="B5:C5"/>
  </mergeCells>
  <printOptions horizontalCentered="1"/>
  <pageMargins left="0" right="0" top="0.196850393700787" bottom="0" header="0.31496062992126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tabSelected="1" zoomScalePageLayoutView="0" workbookViewId="0" topLeftCell="A11">
      <selection activeCell="A47" sqref="A47:IV48"/>
    </sheetView>
  </sheetViews>
  <sheetFormatPr defaultColWidth="9.140625" defaultRowHeight="12.75" outlineLevelRow="1"/>
  <cols>
    <col min="1" max="1" width="3.7109375" style="45" customWidth="1"/>
    <col min="2" max="2" width="40.8515625" style="46" customWidth="1"/>
    <col min="3" max="3" width="13.28125" style="47" customWidth="1"/>
    <col min="4" max="4" width="16.57421875" style="48" customWidth="1"/>
    <col min="5" max="16384" width="9.140625" style="45" customWidth="1"/>
  </cols>
  <sheetData>
    <row r="1" spans="1:4" s="2" customFormat="1" ht="13.5" hidden="1" outlineLevel="1">
      <c r="A1" s="56"/>
      <c r="B1" s="57"/>
      <c r="C1" s="57"/>
      <c r="D1" s="57"/>
    </row>
    <row r="2" spans="2:3" s="2" customFormat="1" ht="13.5" hidden="1" outlineLevel="1">
      <c r="B2" s="59"/>
      <c r="C2" s="58" t="s">
        <v>6</v>
      </c>
    </row>
    <row r="3" spans="2:3" s="2" customFormat="1" ht="13.5" hidden="1" outlineLevel="1">
      <c r="B3" s="59"/>
      <c r="C3" s="58" t="s">
        <v>48</v>
      </c>
    </row>
    <row r="4" spans="2:3" s="2" customFormat="1" ht="13.5" hidden="1" outlineLevel="1">
      <c r="B4" s="59"/>
      <c r="C4" s="95" t="s">
        <v>35</v>
      </c>
    </row>
    <row r="5" spans="2:3" s="2" customFormat="1" ht="13.5" hidden="1" outlineLevel="1">
      <c r="B5" s="59"/>
      <c r="C5" s="95"/>
    </row>
    <row r="6" spans="2:3" s="2" customFormat="1" ht="13.5" hidden="1" outlineLevel="1">
      <c r="B6" s="59"/>
      <c r="C6" s="58" t="s">
        <v>7</v>
      </c>
    </row>
    <row r="7" spans="2:4" s="2" customFormat="1" ht="18.75" customHeight="1" hidden="1" outlineLevel="1">
      <c r="B7" s="59"/>
      <c r="C7" s="164" t="s">
        <v>56</v>
      </c>
      <c r="D7" s="163"/>
    </row>
    <row r="8" spans="2:3" s="2" customFormat="1" ht="13.5" hidden="1" outlineLevel="1">
      <c r="B8" s="59"/>
      <c r="C8" s="66" t="s">
        <v>52</v>
      </c>
    </row>
    <row r="9" spans="2:4" s="2" customFormat="1" ht="13.5" hidden="1" outlineLevel="1">
      <c r="B9" s="59"/>
      <c r="C9" s="60"/>
      <c r="D9" s="8"/>
    </row>
    <row r="10" spans="2:4" s="2" customFormat="1" ht="13.5" hidden="1" outlineLevel="1">
      <c r="B10" s="59"/>
      <c r="C10" s="60"/>
      <c r="D10" s="8"/>
    </row>
    <row r="11" spans="1:4" s="2" customFormat="1" ht="21" customHeight="1" collapsed="1">
      <c r="A11" s="173" t="s">
        <v>17</v>
      </c>
      <c r="B11" s="173"/>
      <c r="C11" s="173"/>
      <c r="D11" s="173"/>
    </row>
    <row r="12" spans="2:4" s="10" customFormat="1" ht="15">
      <c r="B12" s="28"/>
      <c r="C12" s="14"/>
      <c r="D12" s="13"/>
    </row>
    <row r="13" spans="1:4" s="10" customFormat="1" ht="15.75" thickBot="1">
      <c r="A13" s="11"/>
      <c r="B13" s="167" t="str">
        <f>TOTAL!B5</f>
        <v>29/9/2021</v>
      </c>
      <c r="C13" s="168"/>
      <c r="D13" s="30"/>
    </row>
    <row r="14" spans="1:4" s="31" customFormat="1" ht="39.75" thickBot="1">
      <c r="A14" s="77" t="s">
        <v>0</v>
      </c>
      <c r="B14" s="78" t="s">
        <v>1</v>
      </c>
      <c r="C14" s="79" t="s">
        <v>55</v>
      </c>
      <c r="D14" s="100" t="s">
        <v>2</v>
      </c>
    </row>
    <row r="15" spans="1:4" s="32" customFormat="1" ht="21" thickBot="1">
      <c r="A15" s="81">
        <v>0</v>
      </c>
      <c r="B15" s="82">
        <v>1</v>
      </c>
      <c r="C15" s="83">
        <v>2</v>
      </c>
      <c r="D15" s="101" t="s">
        <v>9</v>
      </c>
    </row>
    <row r="16" spans="1:4" s="23" customFormat="1" ht="26.25">
      <c r="A16" s="80">
        <v>1</v>
      </c>
      <c r="B16" s="134" t="s">
        <v>49</v>
      </c>
      <c r="C16" s="111">
        <v>2487.6499999999996</v>
      </c>
      <c r="D16" s="102">
        <f>ROUND(C16/C$38*C$39,2)</f>
        <v>118010.78</v>
      </c>
    </row>
    <row r="17" spans="1:4" s="23" customFormat="1" ht="39" customHeight="1">
      <c r="A17" s="80">
        <f aca="true" t="shared" si="0" ref="A17:A37">A16+1</f>
        <v>2</v>
      </c>
      <c r="B17" s="96" t="s">
        <v>47</v>
      </c>
      <c r="C17" s="97">
        <v>622.05</v>
      </c>
      <c r="D17" s="24">
        <f>ROUND(C17/C$38*C$39,2)</f>
        <v>29509.22</v>
      </c>
    </row>
    <row r="18" spans="1:4" s="23" customFormat="1" ht="12.75">
      <c r="A18" s="80">
        <f t="shared" si="0"/>
        <v>3</v>
      </c>
      <c r="B18" s="96" t="s">
        <v>21</v>
      </c>
      <c r="C18" s="97">
        <v>151.05</v>
      </c>
      <c r="D18" s="24">
        <f aca="true" t="shared" si="1" ref="D18:D36">ROUND(C18/C$38*C$39,2)</f>
        <v>7165.61</v>
      </c>
    </row>
    <row r="19" spans="1:4" s="23" customFormat="1" ht="12.75">
      <c r="A19" s="80">
        <f t="shared" si="0"/>
        <v>4</v>
      </c>
      <c r="B19" s="96" t="s">
        <v>41</v>
      </c>
      <c r="C19" s="97">
        <v>365</v>
      </c>
      <c r="D19" s="24">
        <f t="shared" si="1"/>
        <v>17315.11</v>
      </c>
    </row>
    <row r="20" spans="1:4" s="23" customFormat="1" ht="12.75">
      <c r="A20" s="80">
        <f t="shared" si="0"/>
        <v>5</v>
      </c>
      <c r="B20" s="98" t="s">
        <v>22</v>
      </c>
      <c r="C20" s="97">
        <f>552+40</f>
        <v>592</v>
      </c>
      <c r="D20" s="24">
        <f>ROUND(C20/C$38*C$39,2)</f>
        <v>28083.69</v>
      </c>
    </row>
    <row r="21" spans="1:4" s="23" customFormat="1" ht="39.75" customHeight="1">
      <c r="A21" s="80">
        <f t="shared" si="0"/>
        <v>6</v>
      </c>
      <c r="B21" s="96" t="s">
        <v>38</v>
      </c>
      <c r="C21" s="97">
        <v>795.5</v>
      </c>
      <c r="D21" s="24">
        <f>ROUND(C21/C$38*C$39,2)-0.02</f>
        <v>37737.43</v>
      </c>
    </row>
    <row r="22" spans="1:4" s="23" customFormat="1" ht="26.25">
      <c r="A22" s="80">
        <f t="shared" si="0"/>
        <v>7</v>
      </c>
      <c r="B22" s="114" t="s">
        <v>42</v>
      </c>
      <c r="C22" s="97">
        <v>716.5</v>
      </c>
      <c r="D22" s="24">
        <f t="shared" si="1"/>
        <v>33989.8</v>
      </c>
    </row>
    <row r="23" spans="1:4" s="23" customFormat="1" ht="12.75">
      <c r="A23" s="80">
        <f t="shared" si="0"/>
        <v>8</v>
      </c>
      <c r="B23" s="96" t="s">
        <v>40</v>
      </c>
      <c r="C23" s="97">
        <v>1069.5</v>
      </c>
      <c r="D23" s="24">
        <f t="shared" si="1"/>
        <v>50735.65</v>
      </c>
    </row>
    <row r="24" spans="1:4" s="23" customFormat="1" ht="12.75">
      <c r="A24" s="80">
        <f t="shared" si="0"/>
        <v>9</v>
      </c>
      <c r="B24" s="96" t="s">
        <v>14</v>
      </c>
      <c r="C24" s="97">
        <v>95.83</v>
      </c>
      <c r="D24" s="24">
        <f t="shared" si="1"/>
        <v>4546.05</v>
      </c>
    </row>
    <row r="25" spans="1:4" s="23" customFormat="1" ht="12.75">
      <c r="A25" s="80">
        <f t="shared" si="0"/>
        <v>10</v>
      </c>
      <c r="B25" s="96" t="s">
        <v>43</v>
      </c>
      <c r="C25" s="137">
        <v>530</v>
      </c>
      <c r="D25" s="24">
        <f t="shared" si="1"/>
        <v>25142.49</v>
      </c>
    </row>
    <row r="26" spans="1:4" s="23" customFormat="1" ht="12.75">
      <c r="A26" s="80">
        <f t="shared" si="0"/>
        <v>11</v>
      </c>
      <c r="B26" s="96" t="s">
        <v>29</v>
      </c>
      <c r="C26" s="97">
        <v>447.8</v>
      </c>
      <c r="D26" s="24">
        <f>ROUND(C26/C$38*C$39,2)</f>
        <v>21243.03</v>
      </c>
    </row>
    <row r="27" spans="1:4" s="23" customFormat="1" ht="12.75">
      <c r="A27" s="80">
        <f t="shared" si="0"/>
        <v>12</v>
      </c>
      <c r="B27" s="96" t="s">
        <v>31</v>
      </c>
      <c r="C27" s="97">
        <v>522.5</v>
      </c>
      <c r="D27" s="24">
        <f t="shared" si="1"/>
        <v>24786.7</v>
      </c>
    </row>
    <row r="28" spans="1:4" s="23" customFormat="1" ht="28.5" customHeight="1">
      <c r="A28" s="80">
        <f t="shared" si="0"/>
        <v>13</v>
      </c>
      <c r="B28" s="96" t="s">
        <v>30</v>
      </c>
      <c r="C28" s="97">
        <v>558</v>
      </c>
      <c r="D28" s="24">
        <f t="shared" si="1"/>
        <v>26470.77</v>
      </c>
    </row>
    <row r="29" spans="1:4" s="23" customFormat="1" ht="12.75">
      <c r="A29" s="80">
        <f t="shared" si="0"/>
        <v>14</v>
      </c>
      <c r="B29" s="115" t="s">
        <v>46</v>
      </c>
      <c r="C29" s="97">
        <f>794.5+13-30</f>
        <v>777.5</v>
      </c>
      <c r="D29" s="24">
        <f t="shared" si="1"/>
        <v>36883.56</v>
      </c>
    </row>
    <row r="30" spans="1:4" s="23" customFormat="1" ht="12.75">
      <c r="A30" s="80">
        <f t="shared" si="0"/>
        <v>15</v>
      </c>
      <c r="B30" s="99" t="s">
        <v>23</v>
      </c>
      <c r="C30" s="120">
        <v>1245</v>
      </c>
      <c r="D30" s="24">
        <f t="shared" si="1"/>
        <v>59061.13</v>
      </c>
    </row>
    <row r="31" spans="1:4" s="23" customFormat="1" ht="12.75">
      <c r="A31" s="80">
        <f t="shared" si="0"/>
        <v>16</v>
      </c>
      <c r="B31" s="138" t="s">
        <v>51</v>
      </c>
      <c r="C31" s="120">
        <v>305.14</v>
      </c>
      <c r="D31" s="24">
        <f t="shared" si="1"/>
        <v>14475.43</v>
      </c>
    </row>
    <row r="32" spans="1:4" s="23" customFormat="1" ht="12.75">
      <c r="A32" s="80">
        <f t="shared" si="0"/>
        <v>17</v>
      </c>
      <c r="B32" s="99" t="s">
        <v>24</v>
      </c>
      <c r="C32" s="120">
        <v>850.5</v>
      </c>
      <c r="D32" s="24">
        <f t="shared" si="1"/>
        <v>40346.58</v>
      </c>
    </row>
    <row r="33" spans="1:4" s="23" customFormat="1" ht="16.5" customHeight="1">
      <c r="A33" s="80">
        <f t="shared" si="0"/>
        <v>18</v>
      </c>
      <c r="B33" s="98" t="s">
        <v>25</v>
      </c>
      <c r="C33" s="97">
        <v>690.18</v>
      </c>
      <c r="D33" s="24">
        <f t="shared" si="1"/>
        <v>32741.21</v>
      </c>
    </row>
    <row r="34" spans="1:4" s="23" customFormat="1" ht="49.5" customHeight="1">
      <c r="A34" s="80">
        <f t="shared" si="0"/>
        <v>19</v>
      </c>
      <c r="B34" s="99" t="s">
        <v>26</v>
      </c>
      <c r="C34" s="120">
        <v>521.33</v>
      </c>
      <c r="D34" s="122">
        <f t="shared" si="1"/>
        <v>24731.2</v>
      </c>
    </row>
    <row r="35" spans="1:4" s="23" customFormat="1" ht="37.5" customHeight="1">
      <c r="A35" s="80">
        <f t="shared" si="0"/>
        <v>20</v>
      </c>
      <c r="B35" s="98" t="s">
        <v>27</v>
      </c>
      <c r="C35" s="97">
        <f>519.69+30</f>
        <v>549.69</v>
      </c>
      <c r="D35" s="24">
        <f t="shared" si="1"/>
        <v>26076.56</v>
      </c>
    </row>
    <row r="36" spans="1:4" s="23" customFormat="1" ht="26.25">
      <c r="A36" s="80">
        <f t="shared" si="0"/>
        <v>21</v>
      </c>
      <c r="B36" s="98" t="s">
        <v>28</v>
      </c>
      <c r="C36" s="97">
        <v>316.85</v>
      </c>
      <c r="D36" s="24">
        <f t="shared" si="1"/>
        <v>15030.94</v>
      </c>
    </row>
    <row r="37" spans="1:4" s="23" customFormat="1" ht="12.75">
      <c r="A37" s="80">
        <f t="shared" si="0"/>
        <v>22</v>
      </c>
      <c r="B37" s="98" t="s">
        <v>50</v>
      </c>
      <c r="C37" s="139">
        <v>266</v>
      </c>
      <c r="D37" s="24">
        <f>ROUND(C37/C$38*C$39,2)</f>
        <v>12618.68</v>
      </c>
    </row>
    <row r="38" spans="1:4" s="35" customFormat="1" ht="12.75">
      <c r="A38" s="33"/>
      <c r="B38" s="50" t="s">
        <v>3</v>
      </c>
      <c r="C38" s="93">
        <f>SUM(C16:C37)</f>
        <v>14475.570000000002</v>
      </c>
      <c r="D38" s="68">
        <f>SUM(D16:D37)</f>
        <v>686701.62</v>
      </c>
    </row>
    <row r="39" spans="1:4" s="35" customFormat="1" ht="12.75">
      <c r="A39" s="33"/>
      <c r="B39" s="51" t="s">
        <v>15</v>
      </c>
      <c r="C39" s="93">
        <f>C40*0.9</f>
        <v>686701.6200000001</v>
      </c>
      <c r="D39" s="68"/>
    </row>
    <row r="40" spans="1:4" s="35" customFormat="1" ht="13.5" thickBot="1">
      <c r="A40" s="36"/>
      <c r="B40" s="52" t="s">
        <v>12</v>
      </c>
      <c r="C40" s="160">
        <v>763001.8</v>
      </c>
      <c r="D40" s="103"/>
    </row>
    <row r="41" spans="2:4" s="35" customFormat="1" ht="12.75">
      <c r="B41" s="37"/>
      <c r="C41" s="38"/>
      <c r="D41" s="39"/>
    </row>
    <row r="42" spans="2:4" s="35" customFormat="1" ht="12.75">
      <c r="B42" s="37" t="s">
        <v>4</v>
      </c>
      <c r="C42" s="38">
        <f>ROUND(C39/C38,2)</f>
        <v>47.44</v>
      </c>
      <c r="D42" s="39"/>
    </row>
    <row r="43" spans="2:4" s="35" customFormat="1" ht="12.75">
      <c r="B43" s="37"/>
      <c r="C43" s="38"/>
      <c r="D43" s="39"/>
    </row>
    <row r="44" spans="2:4" s="35" customFormat="1" ht="12.75">
      <c r="B44" s="40"/>
      <c r="C44" s="41"/>
      <c r="D44" s="40"/>
    </row>
    <row r="45" spans="2:4" s="35" customFormat="1" ht="12.75">
      <c r="B45" s="171"/>
      <c r="C45" s="172"/>
      <c r="D45" s="40"/>
    </row>
    <row r="46" spans="2:4" s="35" customFormat="1" ht="12.75">
      <c r="B46" s="37"/>
      <c r="C46" s="38"/>
      <c r="D46" s="39"/>
    </row>
    <row r="47" spans="1:4" ht="15">
      <c r="A47" s="10"/>
      <c r="B47" s="42"/>
      <c r="C47" s="43"/>
      <c r="D47" s="44"/>
    </row>
    <row r="48" spans="1:4" ht="15">
      <c r="A48" s="10"/>
      <c r="B48" s="42"/>
      <c r="C48" s="43"/>
      <c r="D48" s="44"/>
    </row>
    <row r="49" spans="1:4" ht="15">
      <c r="A49" s="10"/>
      <c r="B49" s="28"/>
      <c r="C49" s="14"/>
      <c r="D49" s="13"/>
    </row>
  </sheetData>
  <sheetProtection/>
  <mergeCells count="4">
    <mergeCell ref="B45:C45"/>
    <mergeCell ref="C7:D7"/>
    <mergeCell ref="B13:C13"/>
    <mergeCell ref="A11:D11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A20" sqref="A20:A39"/>
    </sheetView>
  </sheetViews>
  <sheetFormatPr defaultColWidth="9.140625" defaultRowHeight="12.75" outlineLevelRow="1" outlineLevelCol="1"/>
  <cols>
    <col min="1" max="1" width="3.7109375" style="45" customWidth="1"/>
    <col min="2" max="2" width="44.8515625" style="45" customWidth="1"/>
    <col min="3" max="3" width="13.7109375" style="45" customWidth="1"/>
    <col min="4" max="4" width="17.00390625" style="45" customWidth="1"/>
    <col min="5" max="5" width="26.421875" style="45" customWidth="1"/>
    <col min="6" max="6" width="9.140625" style="45" hidden="1" customWidth="1" outlineLevel="1"/>
    <col min="7" max="7" width="0" style="63" hidden="1" customWidth="1" outlineLevel="1" collapsed="1"/>
    <col min="8" max="8" width="9.140625" style="45" customWidth="1" collapsed="1"/>
    <col min="9" max="16384" width="9.140625" style="45" customWidth="1"/>
  </cols>
  <sheetData>
    <row r="1" spans="1:7" s="2" customFormat="1" ht="15">
      <c r="A1" s="162" t="s">
        <v>8</v>
      </c>
      <c r="B1" s="163"/>
      <c r="C1" s="163"/>
      <c r="D1" s="163"/>
      <c r="E1" s="29" t="s">
        <v>57</v>
      </c>
      <c r="G1" s="65"/>
    </row>
    <row r="2" spans="1:7" s="2" customFormat="1" ht="13.5">
      <c r="A2" s="56"/>
      <c r="B2" s="57"/>
      <c r="C2" s="57"/>
      <c r="D2" s="57"/>
      <c r="E2" s="57"/>
      <c r="G2" s="65"/>
    </row>
    <row r="3" spans="1:7" s="2" customFormat="1" ht="13.5" hidden="1" outlineLevel="1">
      <c r="A3" s="56"/>
      <c r="B3" s="57"/>
      <c r="C3" s="57"/>
      <c r="D3" s="57"/>
      <c r="E3" s="57"/>
      <c r="G3" s="65"/>
    </row>
    <row r="4" spans="1:7" s="2" customFormat="1" ht="13.5" hidden="1" outlineLevel="1">
      <c r="A4" s="56"/>
      <c r="B4" s="57"/>
      <c r="C4" s="53" t="s">
        <v>6</v>
      </c>
      <c r="G4" s="65"/>
    </row>
    <row r="5" spans="1:7" s="2" customFormat="1" ht="13.5" hidden="1" outlineLevel="1">
      <c r="A5" s="56"/>
      <c r="B5" s="57"/>
      <c r="C5" s="53" t="s">
        <v>48</v>
      </c>
      <c r="G5" s="65"/>
    </row>
    <row r="6" spans="1:7" s="2" customFormat="1" ht="13.5" hidden="1" outlineLevel="1">
      <c r="A6" s="56"/>
      <c r="B6" s="57"/>
      <c r="C6" s="54" t="s">
        <v>35</v>
      </c>
      <c r="G6" s="65"/>
    </row>
    <row r="7" spans="3:7" s="2" customFormat="1" ht="13.5" hidden="1" outlineLevel="1">
      <c r="C7" s="54"/>
      <c r="G7" s="65"/>
    </row>
    <row r="8" spans="3:7" s="2" customFormat="1" ht="13.5" hidden="1" outlineLevel="1">
      <c r="C8" s="58" t="s">
        <v>7</v>
      </c>
      <c r="G8" s="65"/>
    </row>
    <row r="9" spans="3:7" s="2" customFormat="1" ht="16.5" customHeight="1" hidden="1" outlineLevel="1">
      <c r="C9" s="164" t="s">
        <v>56</v>
      </c>
      <c r="D9" s="163"/>
      <c r="E9" s="110"/>
      <c r="G9" s="65"/>
    </row>
    <row r="10" spans="3:7" s="2" customFormat="1" ht="13.5" hidden="1" outlineLevel="1">
      <c r="C10" s="66" t="s">
        <v>52</v>
      </c>
      <c r="G10" s="65"/>
    </row>
    <row r="11" spans="3:7" s="2" customFormat="1" ht="13.5" hidden="1" outlineLevel="1">
      <c r="C11" s="66"/>
      <c r="D11" s="8"/>
      <c r="E11" s="8"/>
      <c r="G11" s="65"/>
    </row>
    <row r="12" spans="1:7" s="2" customFormat="1" ht="26.25" customHeight="1" collapsed="1">
      <c r="A12" s="173" t="s">
        <v>18</v>
      </c>
      <c r="B12" s="173"/>
      <c r="C12" s="173"/>
      <c r="D12" s="173"/>
      <c r="E12" s="173"/>
      <c r="G12" s="65"/>
    </row>
    <row r="13" spans="5:7" s="10" customFormat="1" ht="15">
      <c r="E13" s="29"/>
      <c r="G13" s="61"/>
    </row>
    <row r="14" spans="1:7" s="10" customFormat="1" ht="15">
      <c r="A14" s="11"/>
      <c r="B14" s="11"/>
      <c r="D14" s="30"/>
      <c r="E14" s="30"/>
      <c r="G14" s="61"/>
    </row>
    <row r="15" spans="1:5" ht="17.25" thickBot="1">
      <c r="A15" s="62"/>
      <c r="B15" s="167" t="str">
        <f>TOTAL!B5</f>
        <v>29/9/2021</v>
      </c>
      <c r="C15" s="168"/>
      <c r="D15" s="62"/>
      <c r="E15" s="62"/>
    </row>
    <row r="16" spans="1:7" s="17" customFormat="1" ht="39">
      <c r="A16" s="25" t="s">
        <v>0</v>
      </c>
      <c r="B16" s="76" t="s">
        <v>1</v>
      </c>
      <c r="C16" s="126" t="s">
        <v>55</v>
      </c>
      <c r="D16" s="26" t="s">
        <v>20</v>
      </c>
      <c r="E16" s="174" t="s">
        <v>44</v>
      </c>
      <c r="G16" s="63"/>
    </row>
    <row r="17" spans="1:10" s="67" customFormat="1" ht="30">
      <c r="A17" s="64">
        <v>0</v>
      </c>
      <c r="B17" s="15">
        <v>1</v>
      </c>
      <c r="C17" s="15">
        <v>2</v>
      </c>
      <c r="D17" s="124" t="s">
        <v>19</v>
      </c>
      <c r="E17" s="175"/>
      <c r="F17" s="49" t="s">
        <v>36</v>
      </c>
      <c r="G17" s="49" t="s">
        <v>37</v>
      </c>
      <c r="I17" s="49" t="s">
        <v>53</v>
      </c>
      <c r="J17" s="49" t="s">
        <v>54</v>
      </c>
    </row>
    <row r="18" spans="1:10" s="90" customFormat="1" ht="12.75">
      <c r="A18" s="87">
        <v>1</v>
      </c>
      <c r="B18" s="105" t="s">
        <v>39</v>
      </c>
      <c r="C18" s="94">
        <v>60</v>
      </c>
      <c r="D18" s="85">
        <f>ROUND(C18/C$40*C$41,2)</f>
        <v>13872.76</v>
      </c>
      <c r="E18" s="127"/>
      <c r="F18" s="88">
        <f>C18-G18</f>
        <v>0</v>
      </c>
      <c r="G18" s="86">
        <v>60</v>
      </c>
      <c r="I18" s="112">
        <f aca="true" t="shared" si="0" ref="I18:I38">C18-J18</f>
        <v>0</v>
      </c>
      <c r="J18" s="112">
        <v>60</v>
      </c>
    </row>
    <row r="19" spans="1:10" s="90" customFormat="1" ht="31.5" customHeight="1">
      <c r="A19" s="87">
        <f aca="true" t="shared" si="1" ref="A19:A39">A18+1</f>
        <v>2</v>
      </c>
      <c r="B19" s="105" t="s">
        <v>47</v>
      </c>
      <c r="C19" s="94">
        <v>30</v>
      </c>
      <c r="D19" s="85">
        <f>ROUND(C19/C$40*C$41,2)</f>
        <v>6936.38</v>
      </c>
      <c r="E19" s="127"/>
      <c r="F19" s="88">
        <f aca="true" t="shared" si="2" ref="F19:F38">C19-G19</f>
        <v>0</v>
      </c>
      <c r="G19" s="86">
        <v>30</v>
      </c>
      <c r="I19" s="112">
        <f t="shared" si="0"/>
        <v>0</v>
      </c>
      <c r="J19" s="112">
        <v>30</v>
      </c>
    </row>
    <row r="20" spans="1:10" s="90" customFormat="1" ht="12.75">
      <c r="A20" s="87">
        <f t="shared" si="1"/>
        <v>3</v>
      </c>
      <c r="B20" s="105" t="s">
        <v>21</v>
      </c>
      <c r="C20" s="94">
        <v>0</v>
      </c>
      <c r="D20" s="85">
        <f aca="true" t="shared" si="3" ref="D20:D39">ROUND(C20/C$40*C$41,2)</f>
        <v>0</v>
      </c>
      <c r="E20" s="128"/>
      <c r="F20" s="88">
        <f t="shared" si="2"/>
        <v>-30</v>
      </c>
      <c r="G20" s="86">
        <v>30</v>
      </c>
      <c r="I20" s="112">
        <f t="shared" si="0"/>
        <v>0</v>
      </c>
      <c r="J20" s="112">
        <v>0</v>
      </c>
    </row>
    <row r="21" spans="1:10" s="90" customFormat="1" ht="12.75">
      <c r="A21" s="87">
        <f t="shared" si="1"/>
        <v>4</v>
      </c>
      <c r="B21" s="105" t="s">
        <v>41</v>
      </c>
      <c r="C21" s="94">
        <v>0</v>
      </c>
      <c r="D21" s="85">
        <f t="shared" si="3"/>
        <v>0</v>
      </c>
      <c r="E21" s="128"/>
      <c r="F21" s="88">
        <f>C21-G21</f>
        <v>0</v>
      </c>
      <c r="G21" s="86">
        <v>0</v>
      </c>
      <c r="I21" s="112">
        <f t="shared" si="0"/>
        <v>0</v>
      </c>
      <c r="J21" s="112">
        <v>0</v>
      </c>
    </row>
    <row r="22" spans="1:10" s="90" customFormat="1" ht="12.75">
      <c r="A22" s="87">
        <f t="shared" si="1"/>
        <v>5</v>
      </c>
      <c r="B22" s="106" t="s">
        <v>22</v>
      </c>
      <c r="C22" s="94">
        <v>0</v>
      </c>
      <c r="D22" s="85">
        <f t="shared" si="3"/>
        <v>0</v>
      </c>
      <c r="E22" s="129"/>
      <c r="F22" s="88">
        <f t="shared" si="2"/>
        <v>-30</v>
      </c>
      <c r="G22" s="86">
        <v>30</v>
      </c>
      <c r="I22" s="112">
        <f t="shared" si="0"/>
        <v>-30</v>
      </c>
      <c r="J22" s="112">
        <v>30</v>
      </c>
    </row>
    <row r="23" spans="1:10" s="90" customFormat="1" ht="26.25">
      <c r="A23" s="87">
        <f t="shared" si="1"/>
        <v>6</v>
      </c>
      <c r="B23" s="105" t="s">
        <v>38</v>
      </c>
      <c r="C23" s="94">
        <v>30</v>
      </c>
      <c r="D23" s="85">
        <f t="shared" si="3"/>
        <v>6936.38</v>
      </c>
      <c r="E23" s="129"/>
      <c r="F23" s="88">
        <f t="shared" si="2"/>
        <v>30</v>
      </c>
      <c r="G23" s="86">
        <v>0</v>
      </c>
      <c r="I23" s="112">
        <f t="shared" si="0"/>
        <v>0</v>
      </c>
      <c r="J23" s="112">
        <v>30</v>
      </c>
    </row>
    <row r="24" spans="1:10" s="90" customFormat="1" ht="26.25">
      <c r="A24" s="87">
        <f t="shared" si="1"/>
        <v>7</v>
      </c>
      <c r="B24" s="105" t="s">
        <v>42</v>
      </c>
      <c r="C24" s="94">
        <v>30</v>
      </c>
      <c r="D24" s="125">
        <f t="shared" si="3"/>
        <v>6936.38</v>
      </c>
      <c r="E24" s="128"/>
      <c r="F24" s="88">
        <f t="shared" si="2"/>
        <v>0</v>
      </c>
      <c r="G24" s="89">
        <v>30</v>
      </c>
      <c r="I24" s="112">
        <f t="shared" si="0"/>
        <v>0</v>
      </c>
      <c r="J24" s="112">
        <v>30</v>
      </c>
    </row>
    <row r="25" spans="1:10" s="90" customFormat="1" ht="12.75">
      <c r="A25" s="87">
        <f t="shared" si="1"/>
        <v>8</v>
      </c>
      <c r="B25" s="105" t="s">
        <v>40</v>
      </c>
      <c r="C25" s="94">
        <v>30</v>
      </c>
      <c r="D25" s="85">
        <f t="shared" si="3"/>
        <v>6936.38</v>
      </c>
      <c r="E25" s="127"/>
      <c r="F25" s="88">
        <f>C25-G25</f>
        <v>30</v>
      </c>
      <c r="G25" s="86">
        <v>0</v>
      </c>
      <c r="I25" s="112">
        <f t="shared" si="0"/>
        <v>0</v>
      </c>
      <c r="J25" s="112">
        <v>30</v>
      </c>
    </row>
    <row r="26" spans="1:10" s="90" customFormat="1" ht="14.25" customHeight="1">
      <c r="A26" s="87">
        <f t="shared" si="1"/>
        <v>9</v>
      </c>
      <c r="B26" s="105" t="s">
        <v>14</v>
      </c>
      <c r="C26" s="116">
        <v>0</v>
      </c>
      <c r="D26" s="85">
        <f t="shared" si="3"/>
        <v>0</v>
      </c>
      <c r="E26" s="127"/>
      <c r="F26" s="88">
        <f t="shared" si="2"/>
        <v>0</v>
      </c>
      <c r="G26" s="86">
        <v>0</v>
      </c>
      <c r="I26" s="112">
        <f t="shared" si="0"/>
        <v>0</v>
      </c>
      <c r="J26" s="112">
        <v>0</v>
      </c>
    </row>
    <row r="27" spans="1:10" s="90" customFormat="1" ht="12.75">
      <c r="A27" s="87">
        <f t="shared" si="1"/>
        <v>10</v>
      </c>
      <c r="B27" s="105" t="s">
        <v>43</v>
      </c>
      <c r="C27" s="94">
        <v>0</v>
      </c>
      <c r="D27" s="85">
        <f t="shared" si="3"/>
        <v>0</v>
      </c>
      <c r="E27" s="127"/>
      <c r="F27" s="88">
        <f>C27-G27</f>
        <v>0</v>
      </c>
      <c r="G27" s="86">
        <v>0</v>
      </c>
      <c r="I27" s="112">
        <f t="shared" si="0"/>
        <v>0</v>
      </c>
      <c r="J27" s="112">
        <v>0</v>
      </c>
    </row>
    <row r="28" spans="1:10" s="90" customFormat="1" ht="12.75">
      <c r="A28" s="87">
        <f t="shared" si="1"/>
        <v>11</v>
      </c>
      <c r="B28" s="105" t="s">
        <v>29</v>
      </c>
      <c r="C28" s="94">
        <v>30</v>
      </c>
      <c r="D28" s="85">
        <f>ROUND(C28/C$40*C$41,2)</f>
        <v>6936.38</v>
      </c>
      <c r="E28" s="127"/>
      <c r="F28" s="88">
        <f>C28-G28</f>
        <v>0</v>
      </c>
      <c r="G28" s="86">
        <v>30</v>
      </c>
      <c r="I28" s="112">
        <f>C28-J28</f>
        <v>0</v>
      </c>
      <c r="J28" s="112">
        <v>30</v>
      </c>
    </row>
    <row r="29" spans="1:10" s="90" customFormat="1" ht="12.75">
      <c r="A29" s="87">
        <f t="shared" si="1"/>
        <v>12</v>
      </c>
      <c r="B29" s="105" t="s">
        <v>31</v>
      </c>
      <c r="C29" s="94"/>
      <c r="D29" s="85">
        <f t="shared" si="3"/>
        <v>0</v>
      </c>
      <c r="E29" s="127"/>
      <c r="F29" s="88">
        <f t="shared" si="2"/>
        <v>-30</v>
      </c>
      <c r="G29" s="86">
        <v>30</v>
      </c>
      <c r="I29" s="112">
        <f t="shared" si="0"/>
        <v>0</v>
      </c>
      <c r="J29" s="112">
        <v>0</v>
      </c>
    </row>
    <row r="30" spans="1:10" s="90" customFormat="1" ht="12.75">
      <c r="A30" s="87">
        <f t="shared" si="1"/>
        <v>13</v>
      </c>
      <c r="B30" s="105" t="s">
        <v>30</v>
      </c>
      <c r="C30" s="94">
        <v>30</v>
      </c>
      <c r="D30" s="85">
        <f t="shared" si="3"/>
        <v>6936.38</v>
      </c>
      <c r="E30" s="127"/>
      <c r="F30" s="88">
        <f t="shared" si="2"/>
        <v>0</v>
      </c>
      <c r="G30" s="86">
        <v>30</v>
      </c>
      <c r="I30" s="112">
        <f t="shared" si="0"/>
        <v>0</v>
      </c>
      <c r="J30" s="112">
        <v>30</v>
      </c>
    </row>
    <row r="31" spans="1:10" s="90" customFormat="1" ht="12.75">
      <c r="A31" s="87">
        <f t="shared" si="1"/>
        <v>14</v>
      </c>
      <c r="B31" s="114" t="s">
        <v>46</v>
      </c>
      <c r="C31" s="121">
        <v>60</v>
      </c>
      <c r="D31" s="6">
        <f>ROUND(C31/C$40*C$41,2)</f>
        <v>13872.76</v>
      </c>
      <c r="E31" s="130"/>
      <c r="F31" s="88">
        <f t="shared" si="2"/>
        <v>30</v>
      </c>
      <c r="G31" s="86">
        <v>30</v>
      </c>
      <c r="I31" s="112">
        <f t="shared" si="0"/>
        <v>0</v>
      </c>
      <c r="J31" s="112">
        <v>60</v>
      </c>
    </row>
    <row r="32" spans="1:10" s="90" customFormat="1" ht="12.75">
      <c r="A32" s="87">
        <f t="shared" si="1"/>
        <v>15</v>
      </c>
      <c r="B32" s="107" t="s">
        <v>23</v>
      </c>
      <c r="C32" s="121">
        <v>30</v>
      </c>
      <c r="D32" s="85">
        <f t="shared" si="3"/>
        <v>6936.38</v>
      </c>
      <c r="E32" s="127"/>
      <c r="F32" s="88">
        <f t="shared" si="2"/>
        <v>30</v>
      </c>
      <c r="G32" s="86">
        <v>0</v>
      </c>
      <c r="I32" s="112">
        <f t="shared" si="0"/>
        <v>0</v>
      </c>
      <c r="J32" s="112">
        <v>30</v>
      </c>
    </row>
    <row r="33" spans="1:10" s="90" customFormat="1" ht="12.75">
      <c r="A33" s="87">
        <f t="shared" si="1"/>
        <v>16</v>
      </c>
      <c r="B33" s="107" t="s">
        <v>51</v>
      </c>
      <c r="C33" s="121">
        <v>0</v>
      </c>
      <c r="D33" s="85">
        <f t="shared" si="3"/>
        <v>0</v>
      </c>
      <c r="E33" s="127"/>
      <c r="F33" s="88"/>
      <c r="G33" s="86"/>
      <c r="I33" s="112"/>
      <c r="J33" s="112">
        <v>30</v>
      </c>
    </row>
    <row r="34" spans="1:10" s="90" customFormat="1" ht="12.75">
      <c r="A34" s="87">
        <f t="shared" si="1"/>
        <v>17</v>
      </c>
      <c r="B34" s="107" t="s">
        <v>24</v>
      </c>
      <c r="C34" s="121">
        <v>0</v>
      </c>
      <c r="D34" s="85">
        <f t="shared" si="3"/>
        <v>0</v>
      </c>
      <c r="E34" s="127"/>
      <c r="F34" s="88">
        <f t="shared" si="2"/>
        <v>0</v>
      </c>
      <c r="G34" s="86">
        <v>0</v>
      </c>
      <c r="I34" s="112">
        <f t="shared" si="0"/>
        <v>0</v>
      </c>
      <c r="J34" s="112">
        <v>0</v>
      </c>
    </row>
    <row r="35" spans="1:10" s="90" customFormat="1" ht="12.75">
      <c r="A35" s="87">
        <f t="shared" si="1"/>
        <v>18</v>
      </c>
      <c r="B35" s="106" t="s">
        <v>25</v>
      </c>
      <c r="C35" s="94">
        <v>0</v>
      </c>
      <c r="D35" s="85">
        <f t="shared" si="3"/>
        <v>0</v>
      </c>
      <c r="E35" s="127"/>
      <c r="F35" s="88">
        <f t="shared" si="2"/>
        <v>0</v>
      </c>
      <c r="G35" s="86">
        <v>0</v>
      </c>
      <c r="I35" s="112">
        <f t="shared" si="0"/>
        <v>0</v>
      </c>
      <c r="J35" s="112">
        <v>0</v>
      </c>
    </row>
    <row r="36" spans="1:10" s="90" customFormat="1" ht="26.25">
      <c r="A36" s="87">
        <f t="shared" si="1"/>
        <v>19</v>
      </c>
      <c r="B36" s="107" t="s">
        <v>26</v>
      </c>
      <c r="C36" s="94">
        <v>0</v>
      </c>
      <c r="D36" s="85">
        <f t="shared" si="3"/>
        <v>0</v>
      </c>
      <c r="E36" s="127"/>
      <c r="F36" s="88">
        <f t="shared" si="2"/>
        <v>0</v>
      </c>
      <c r="G36" s="86">
        <v>0</v>
      </c>
      <c r="I36" s="112">
        <f t="shared" si="0"/>
        <v>0</v>
      </c>
      <c r="J36" s="112">
        <v>0</v>
      </c>
    </row>
    <row r="37" spans="1:10" s="90" customFormat="1" ht="26.25">
      <c r="A37" s="87">
        <f t="shared" si="1"/>
        <v>20</v>
      </c>
      <c r="B37" s="106" t="s">
        <v>27</v>
      </c>
      <c r="C37" s="94">
        <v>0</v>
      </c>
      <c r="D37" s="85">
        <f t="shared" si="3"/>
        <v>0</v>
      </c>
      <c r="E37" s="127"/>
      <c r="F37" s="88">
        <f t="shared" si="2"/>
        <v>0</v>
      </c>
      <c r="G37" s="86">
        <v>0</v>
      </c>
      <c r="I37" s="112">
        <f t="shared" si="0"/>
        <v>-30</v>
      </c>
      <c r="J37" s="112">
        <v>30</v>
      </c>
    </row>
    <row r="38" spans="1:10" s="90" customFormat="1" ht="12.75">
      <c r="A38" s="87">
        <f t="shared" si="1"/>
        <v>21</v>
      </c>
      <c r="B38" s="106" t="s">
        <v>28</v>
      </c>
      <c r="C38" s="94">
        <v>0</v>
      </c>
      <c r="D38" s="85">
        <f t="shared" si="3"/>
        <v>0</v>
      </c>
      <c r="E38" s="127"/>
      <c r="F38" s="88">
        <f t="shared" si="2"/>
        <v>0</v>
      </c>
      <c r="G38" s="86">
        <v>0</v>
      </c>
      <c r="I38" s="112">
        <f t="shared" si="0"/>
        <v>0</v>
      </c>
      <c r="J38" s="112">
        <v>0</v>
      </c>
    </row>
    <row r="39" spans="1:10" s="90" customFormat="1" ht="12.75">
      <c r="A39" s="87">
        <f t="shared" si="1"/>
        <v>22</v>
      </c>
      <c r="B39" s="135" t="s">
        <v>50</v>
      </c>
      <c r="C39" s="94">
        <v>0</v>
      </c>
      <c r="D39" s="85">
        <f t="shared" si="3"/>
        <v>0</v>
      </c>
      <c r="E39" s="127"/>
      <c r="F39" s="88"/>
      <c r="G39" s="86"/>
      <c r="I39" s="123"/>
      <c r="J39" s="123">
        <v>0</v>
      </c>
    </row>
    <row r="40" spans="1:10" s="90" customFormat="1" ht="12.75">
      <c r="A40" s="87"/>
      <c r="B40" s="108" t="s">
        <v>3</v>
      </c>
      <c r="C40" s="91">
        <f>SUM(C18:C39)</f>
        <v>330</v>
      </c>
      <c r="D40" s="5">
        <f>SUM(D18:D39)</f>
        <v>76300.18</v>
      </c>
      <c r="E40" s="131"/>
      <c r="G40" s="92"/>
      <c r="I40" s="113">
        <f>SUM(I18:I38)</f>
        <v>-60</v>
      </c>
      <c r="J40" s="113">
        <f>SUM(J18:J38)</f>
        <v>420</v>
      </c>
    </row>
    <row r="41" spans="1:7" s="35" customFormat="1" ht="12.75">
      <c r="A41" s="33"/>
      <c r="B41" s="109" t="s">
        <v>11</v>
      </c>
      <c r="C41" s="34">
        <f>ROUND(evaluare!C40*0.1,2)</f>
        <v>76300.18</v>
      </c>
      <c r="D41" s="34"/>
      <c r="E41" s="132"/>
      <c r="G41" s="63"/>
    </row>
    <row r="42" spans="1:7" s="35" customFormat="1" ht="13.5" thickBot="1">
      <c r="A42" s="36"/>
      <c r="B42" s="69"/>
      <c r="C42" s="70"/>
      <c r="D42" s="70"/>
      <c r="E42" s="133"/>
      <c r="G42" s="63"/>
    </row>
    <row r="43" spans="2:7" s="35" customFormat="1" ht="12.75">
      <c r="B43" s="71"/>
      <c r="C43" s="71"/>
      <c r="D43" s="71"/>
      <c r="E43" s="71"/>
      <c r="G43" s="63"/>
    </row>
    <row r="44" spans="2:7" s="35" customFormat="1" ht="12.75">
      <c r="B44" s="37" t="s">
        <v>4</v>
      </c>
      <c r="C44" s="38">
        <f>ROUND(C41/C40,2)</f>
        <v>231.21</v>
      </c>
      <c r="D44" s="39"/>
      <c r="E44" s="39"/>
      <c r="G44" s="63"/>
    </row>
    <row r="45" spans="2:7" s="35" customFormat="1" ht="12.75">
      <c r="B45" s="71"/>
      <c r="C45" s="39"/>
      <c r="D45" s="39"/>
      <c r="E45" s="39"/>
      <c r="G45" s="63"/>
    </row>
    <row r="46" spans="2:7" s="35" customFormat="1" ht="12.75">
      <c r="B46" s="40"/>
      <c r="C46" s="40"/>
      <c r="D46" s="40"/>
      <c r="E46" s="40"/>
      <c r="G46" s="63"/>
    </row>
    <row r="47" spans="2:7" s="35" customFormat="1" ht="12.75">
      <c r="B47" s="171"/>
      <c r="C47" s="172"/>
      <c r="D47" s="40"/>
      <c r="E47" s="40"/>
      <c r="G47" s="63"/>
    </row>
    <row r="48" s="35" customFormat="1" ht="12.75">
      <c r="G48" s="63"/>
    </row>
    <row r="49" s="35" customFormat="1" ht="12.75">
      <c r="G49" s="63"/>
    </row>
    <row r="50" spans="1:7" s="35" customFormat="1" ht="12.75">
      <c r="A50" s="176" t="s">
        <v>32</v>
      </c>
      <c r="B50" s="177"/>
      <c r="C50" s="73"/>
      <c r="E50" s="72" t="s">
        <v>33</v>
      </c>
      <c r="G50" s="63"/>
    </row>
    <row r="51" spans="1:7" s="35" customFormat="1" ht="12.75" customHeight="1">
      <c r="A51" s="169" t="s">
        <v>5</v>
      </c>
      <c r="B51" s="170"/>
      <c r="C51" s="74"/>
      <c r="E51" s="75" t="s">
        <v>34</v>
      </c>
      <c r="G51" s="63"/>
    </row>
    <row r="52" spans="1:5" ht="16.5">
      <c r="A52" s="62"/>
      <c r="B52" s="62"/>
      <c r="C52" s="62"/>
      <c r="D52" s="62"/>
      <c r="E52" s="62"/>
    </row>
  </sheetData>
  <sheetProtection/>
  <mergeCells count="8">
    <mergeCell ref="E16:E17"/>
    <mergeCell ref="A50:B50"/>
    <mergeCell ref="A51:B51"/>
    <mergeCell ref="A1:D1"/>
    <mergeCell ref="B47:C47"/>
    <mergeCell ref="C9:D9"/>
    <mergeCell ref="B15:C15"/>
    <mergeCell ref="A12:E12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2021-10-01T10:52:22Z</cp:lastPrinted>
  <dcterms:created xsi:type="dcterms:W3CDTF">2003-02-20T14:27:52Z</dcterms:created>
  <dcterms:modified xsi:type="dcterms:W3CDTF">2021-12-22T08:18:25Z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