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0"/>
  </bookViews>
  <sheets>
    <sheet name="TOTAL" sheetId="1" r:id="rId1"/>
    <sheet name="evaluare" sheetId="2" r:id="rId2"/>
    <sheet name="cal_ISO" sheetId="3" r:id="rId3"/>
    <sheet name="cal_II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3">'cal_II'!$A$1:$E$54</definedName>
    <definedName name="_xlnm.Print_Area" localSheetId="2">'cal_ISO'!$A$1:$F$55</definedName>
    <definedName name="_xlnm.Print_Area" localSheetId="1">'evaluare'!$A$1:$E$55</definedName>
    <definedName name="_xlnm.Print_Area" localSheetId="0">'TOTAL'!$A$1:$F$43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<sst xmlns="http://schemas.openxmlformats.org/spreadsheetml/2006/main" count="220" uniqueCount="79">
  <si>
    <t>Nr.crt.</t>
  </si>
  <si>
    <t>FURNIZOR</t>
  </si>
  <si>
    <t>Fond alocat 1</t>
  </si>
  <si>
    <t>TOTAL</t>
  </si>
  <si>
    <t>VAL.PUNCT=</t>
  </si>
  <si>
    <t>FOND TOTAL ALOCAT LABORATOARE</t>
  </si>
  <si>
    <t>Margareta MIRON</t>
  </si>
  <si>
    <t>Aprobat,</t>
  </si>
  <si>
    <t>Avizat,</t>
  </si>
  <si>
    <t>CASA DE ASIGURARI DE SANATATE IASI</t>
  </si>
  <si>
    <t>3=col.2/total col.2*  total fond 1</t>
  </si>
  <si>
    <t>VALOARE PUNCT</t>
  </si>
  <si>
    <t>ANGELMED SRL</t>
  </si>
  <si>
    <t>CLINICA SANTE SRL</t>
  </si>
  <si>
    <t>HELICOMED SRL</t>
  </si>
  <si>
    <t>LARMED SCM</t>
  </si>
  <si>
    <t>LUMISAN SRL</t>
  </si>
  <si>
    <t>NETCONSULT SRL</t>
  </si>
  <si>
    <t>SYNEVO ROMANIA SRL</t>
  </si>
  <si>
    <t>TRITEST SRL</t>
  </si>
  <si>
    <t>LABORATOARELE BIOCLINICA SRL</t>
  </si>
  <si>
    <t>STEFANIA MEDICAL SRL</t>
  </si>
  <si>
    <t xml:space="preserve"> Fond evaluare(50%)</t>
  </si>
  <si>
    <t>evaluare 50%</t>
  </si>
  <si>
    <t>LABORATOARELE SYNLAB</t>
  </si>
  <si>
    <t>SERVICII DE LABORATOR - CRITERIUL EVALUARE RESURSE</t>
  </si>
  <si>
    <t>SERVICII DE LABORATOR - CRITERIUL MANAGEMENT - ISO</t>
  </si>
  <si>
    <t xml:space="preserve">SERVICII DE LABORATOR - CRITERIUL MANAGEMENT -SCHEME TESTARE COMPETENTA </t>
  </si>
  <si>
    <t>FOND cr.calitate a)(50%din 50%)</t>
  </si>
  <si>
    <t>calitate ISO 50 din 50%</t>
  </si>
  <si>
    <t>calitate scheme 50 din 50%</t>
  </si>
  <si>
    <t>SCM ROCONSIMEDICA CLINIC</t>
  </si>
  <si>
    <t xml:space="preserve">Fond alocat </t>
  </si>
  <si>
    <t xml:space="preserve">3=col.2/total col.2* total fond </t>
  </si>
  <si>
    <t xml:space="preserve">3=col.2/total col.2*  total fond </t>
  </si>
  <si>
    <t>BIODEV MEDICAL CENTER SRL</t>
  </si>
  <si>
    <t>C.M. SF. NICOLAE SRL</t>
  </si>
  <si>
    <t>INVESTIGATII MEDICALE PRAXIS SRL</t>
  </si>
  <si>
    <t>LAB. ASOC. NICOLINA</t>
  </si>
  <si>
    <t>LAB.PT.ANALIZE MEDICALE SRL</t>
  </si>
  <si>
    <t>MITROPOLIA MOLDOVEI SI BUCOVINEI</t>
  </si>
  <si>
    <t>SPITALUL CLINIC  DR.C.I.PARHON IASI</t>
  </si>
  <si>
    <t>SPITALUL CLINIC CF IASI</t>
  </si>
  <si>
    <t>SPITALUL CLINIC DE URGENTA PENTRU COPII "SF.MARIA" IASI</t>
  </si>
  <si>
    <t>SPITALUL CLINIC JUDETEAN DE URGENTA "SF. SPIRIDON" IASI</t>
  </si>
  <si>
    <t>SPITALUL MUNICIPAL DE URGENTA PASCANI</t>
  </si>
  <si>
    <t>TOP MEDICAL GRUP SRL</t>
  </si>
  <si>
    <t>TRANSMED EXPERT  SRL</t>
  </si>
  <si>
    <t>SEF SERVICIU EVALUARE CONTRACTARE</t>
  </si>
  <si>
    <t>MEDVERO SRL</t>
  </si>
  <si>
    <t>CENTRUL MEDICAL UNIREA SRL</t>
  </si>
  <si>
    <t>SEF SERVICIU DECONTARE</t>
  </si>
  <si>
    <t>Corina NEAMTIU</t>
  </si>
  <si>
    <t>KARSUS MEDICAL SRL(INTERDENTIS PASCANI)</t>
  </si>
  <si>
    <t>INSTITUTUL REGIONAL DE ONCOLOGIE IASI</t>
  </si>
  <si>
    <t>Radu Gheorghe ȚIBICHI</t>
  </si>
  <si>
    <t>Observatii</t>
  </si>
  <si>
    <t>(+18 pct - v. Referat Ev.Contractare 180/18.09.2018)</t>
  </si>
  <si>
    <t>BIODEV MEDICAL CENTER SRL - 2 pct.de lucru</t>
  </si>
  <si>
    <t>RECUMEDIS (fost  RED CLINIC )</t>
  </si>
  <si>
    <t>SPITALUL CLINIC DE RECUPERARE</t>
  </si>
  <si>
    <t>DIRECTOR GENERAL</t>
  </si>
  <si>
    <t>INSTITUTUL DE PSIHIATRIE SOCOLA</t>
  </si>
  <si>
    <t>Sabina BUTNARU</t>
  </si>
  <si>
    <t>puncte 2021</t>
  </si>
  <si>
    <t>DIF.2021 FATA DE 2020</t>
  </si>
  <si>
    <t>AN 2020</t>
  </si>
  <si>
    <t>Nr. crt.</t>
  </si>
  <si>
    <t>SC ELYTIS LABORATORY</t>
  </si>
  <si>
    <t>DIRECTOR  EXECUTIV DRC</t>
  </si>
  <si>
    <t>ANEXA NR.   1.1</t>
  </si>
  <si>
    <t>ANEXA NR.  1.2</t>
  </si>
  <si>
    <t>ANEXA NR.   1.3</t>
  </si>
  <si>
    <t>PUNCTAJ AN 2020</t>
  </si>
  <si>
    <t>+7pct. aparatura, cnf.ref. Ev. Contractare 105/06.09.2021</t>
  </si>
  <si>
    <t>-49 pct. cnf.ref. Ev. Contractare 105/06.09.2021</t>
  </si>
  <si>
    <t>-30 pct. personal, cnf.ref. Ev. Contractare 105/06.09.2021</t>
  </si>
  <si>
    <t>29/9/2021</t>
  </si>
  <si>
    <t xml:space="preserve"> TOTAL CRITERII DE SELECTIE  - SERVICII PARACLINICE DE LABORATOR - NOIEMBRIE - redistribuire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</si>
</sst>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_);[Red]\(0.00\)"/>
    <numFmt numFmtId="181" formatCode="#,##0.000"/>
    <numFmt numFmtId="182" formatCode="#,##0.0000"/>
    <numFmt numFmtId="183" formatCode="0.0"/>
    <numFmt numFmtId="184" formatCode="0.000"/>
    <numFmt numFmtId="185" formatCode="0.0000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2" applyNumberFormat="0" applyAlignment="0" applyProtection="0"/>
    <xf numFmtId="0" fontId="20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0" borderId="7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9" fillId="20" borderId="9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</cellStyleXfs>
  <cellXfs count="188">
    <xf numFmtId="0" fontId="0" fillId="0" borderId="0" xfId="0" applyNumberFormat="1" applyBorder="1" applyAlignment="1">
      <alignment/>
    </xf>
    <xf numFmtId="0" fontId="1" fillId="0" borderId="0" xfId="57" applyFont="1" applyFill="1" applyAlignment="1">
      <alignment vertical="center"/>
      <protection/>
    </xf>
    <xf numFmtId="1" fontId="1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1" fillId="0" borderId="11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24" borderId="1" xfId="0" applyNumberFormat="1" applyFont="1" applyFill="1" applyBorder="1" applyAlignment="1">
      <alignment vertical="center" wrapText="1"/>
    </xf>
    <xf numFmtId="0" fontId="1" fillId="0" borderId="1" xfId="57" applyFont="1" applyFill="1" applyBorder="1" applyAlignment="1">
      <alignment vertical="center"/>
      <protection/>
    </xf>
    <xf numFmtId="0" fontId="1" fillId="0" borderId="12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1" fontId="4" fillId="0" borderId="0" xfId="57" applyNumberFormat="1" applyFont="1" applyFill="1" applyBorder="1" applyAlignment="1">
      <alignment vertical="center" wrapText="1"/>
      <protection/>
    </xf>
    <xf numFmtId="0" fontId="1" fillId="0" borderId="0" xfId="57" applyFont="1" applyFill="1" applyAlignment="1">
      <alignment horizontal="center" wrapText="1"/>
      <protection/>
    </xf>
    <xf numFmtId="1" fontId="7" fillId="0" borderId="0" xfId="57" applyNumberFormat="1" applyFont="1" applyFill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center" vertical="center" wrapText="1"/>
      <protection/>
    </xf>
    <xf numFmtId="0" fontId="1" fillId="0" borderId="0" xfId="0" applyNumberFormat="1" applyFont="1" applyBorder="1" applyAlignment="1">
      <alignment horizontal="center" vertical="center"/>
    </xf>
    <xf numFmtId="2" fontId="0" fillId="0" borderId="0" xfId="57" applyNumberFormat="1" applyFont="1" applyFill="1" applyBorder="1" applyAlignment="1">
      <alignment vertical="center" wrapText="1"/>
      <protection/>
    </xf>
    <xf numFmtId="2" fontId="1" fillId="0" borderId="0" xfId="57" applyNumberFormat="1" applyFont="1" applyFill="1" applyAlignment="1">
      <alignment horizontal="center" vertical="center" wrapText="1"/>
      <protection/>
    </xf>
    <xf numFmtId="1" fontId="1" fillId="0" borderId="0" xfId="57" applyNumberFormat="1" applyFont="1" applyFill="1" applyBorder="1" applyAlignment="1">
      <alignment horizontal="center" vertical="center"/>
      <protection/>
    </xf>
    <xf numFmtId="0" fontId="8" fillId="0" borderId="0" xfId="57" applyFont="1" applyFill="1" applyAlignment="1">
      <alignment vertical="center"/>
      <protection/>
    </xf>
    <xf numFmtId="0" fontId="1" fillId="0" borderId="14" xfId="57" applyFont="1" applyFill="1" applyBorder="1" applyAlignment="1">
      <alignment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0" fontId="6" fillId="24" borderId="0" xfId="57" applyFont="1" applyFill="1" applyBorder="1" applyAlignment="1">
      <alignment vertical="center"/>
      <protection/>
    </xf>
    <xf numFmtId="0" fontId="9" fillId="24" borderId="0" xfId="57" applyFont="1" applyFill="1" applyAlignment="1">
      <alignment vertical="center"/>
      <protection/>
    </xf>
    <xf numFmtId="1" fontId="7" fillId="0" borderId="15" xfId="57" applyNumberFormat="1" applyFont="1" applyFill="1" applyBorder="1" applyAlignment="1">
      <alignment vertical="center" wrapText="1"/>
      <protection/>
    </xf>
    <xf numFmtId="1" fontId="7" fillId="0" borderId="14" xfId="57" applyNumberFormat="1" applyFont="1" applyFill="1" applyBorder="1" applyAlignment="1">
      <alignment horizontal="center" vertical="center" wrapText="1"/>
      <protection/>
    </xf>
    <xf numFmtId="3" fontId="7" fillId="0" borderId="14" xfId="57" applyNumberFormat="1" applyFont="1" applyFill="1" applyBorder="1" applyAlignment="1">
      <alignment horizontal="center" vertical="center" wrapText="1"/>
      <protection/>
    </xf>
    <xf numFmtId="1" fontId="1" fillId="0" borderId="14" xfId="57" applyNumberFormat="1" applyFont="1" applyFill="1" applyBorder="1" applyAlignment="1">
      <alignment horizontal="center" vertical="center"/>
      <protection/>
    </xf>
    <xf numFmtId="4" fontId="6" fillId="24" borderId="0" xfId="57" applyNumberFormat="1" applyFont="1" applyFill="1" applyBorder="1" applyAlignment="1">
      <alignment vertical="center"/>
      <protection/>
    </xf>
    <xf numFmtId="3" fontId="1" fillId="0" borderId="14" xfId="57" applyNumberFormat="1" applyFont="1" applyFill="1" applyBorder="1" applyAlignment="1">
      <alignment horizontal="center" vertical="center"/>
      <protection/>
    </xf>
    <xf numFmtId="4" fontId="1" fillId="24" borderId="0" xfId="57" applyNumberFormat="1" applyFont="1" applyFill="1" applyBorder="1" applyAlignment="1">
      <alignment vertical="center"/>
      <protection/>
    </xf>
    <xf numFmtId="4" fontId="1" fillId="24" borderId="0" xfId="57" applyNumberFormat="1" applyFont="1" applyFill="1" applyBorder="1" applyAlignment="1">
      <alignment horizontal="center" vertical="center"/>
      <protection/>
    </xf>
    <xf numFmtId="180" fontId="0" fillId="24" borderId="0" xfId="57" applyNumberFormat="1" applyFont="1" applyFill="1" applyBorder="1" applyAlignment="1">
      <alignment vertical="center" wrapText="1"/>
      <protection/>
    </xf>
    <xf numFmtId="1" fontId="7" fillId="0" borderId="16" xfId="57" applyNumberFormat="1" applyFont="1" applyFill="1" applyBorder="1" applyAlignment="1">
      <alignment horizontal="center" vertical="center" wrapText="1"/>
      <protection/>
    </xf>
    <xf numFmtId="4" fontId="1" fillId="0" borderId="17" xfId="57" applyNumberFormat="1" applyFont="1" applyFill="1" applyBorder="1" applyAlignment="1">
      <alignment horizontal="center" vertical="center" wrapText="1"/>
      <protection/>
    </xf>
    <xf numFmtId="1" fontId="0" fillId="0" borderId="0" xfId="57" applyNumberFormat="1" applyFont="1" applyFill="1" applyAlignment="1">
      <alignment vertical="center"/>
      <protection/>
    </xf>
    <xf numFmtId="0" fontId="0" fillId="0" borderId="18" xfId="0" applyNumberFormat="1" applyFont="1" applyFill="1" applyBorder="1" applyAlignment="1">
      <alignment vertical="center"/>
    </xf>
    <xf numFmtId="40" fontId="0" fillId="0" borderId="0" xfId="57" applyNumberFormat="1" applyFont="1" applyFill="1" applyAlignment="1">
      <alignment vertical="center"/>
      <protection/>
    </xf>
    <xf numFmtId="0" fontId="0" fillId="0" borderId="1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vertical="center"/>
      <protection/>
    </xf>
    <xf numFmtId="4" fontId="0" fillId="24" borderId="0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1" fillId="0" borderId="0" xfId="0" applyNumberFormat="1" applyFont="1" applyFill="1" applyBorder="1" applyAlignment="1">
      <alignment horizontal="center"/>
    </xf>
    <xf numFmtId="4" fontId="0" fillId="0" borderId="19" xfId="57" applyNumberFormat="1" applyFont="1" applyFill="1" applyBorder="1" applyAlignment="1">
      <alignment vertical="center"/>
      <protection/>
    </xf>
    <xf numFmtId="4" fontId="1" fillId="0" borderId="20" xfId="57" applyNumberFormat="1" applyFont="1" applyFill="1" applyBorder="1" applyAlignment="1">
      <alignment vertical="center"/>
      <protection/>
    </xf>
    <xf numFmtId="4" fontId="0" fillId="0" borderId="20" xfId="57" applyNumberFormat="1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4" fontId="1" fillId="0" borderId="16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4" fontId="9" fillId="24" borderId="0" xfId="57" applyNumberFormat="1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180" fontId="1" fillId="24" borderId="0" xfId="57" applyNumberFormat="1" applyFont="1" applyFill="1" applyBorder="1" applyAlignment="1">
      <alignment vertical="center" wrapText="1"/>
      <protection/>
    </xf>
    <xf numFmtId="1" fontId="1" fillId="0" borderId="16" xfId="57" applyNumberFormat="1" applyFont="1" applyFill="1" applyBorder="1" applyAlignment="1">
      <alignment horizontal="center" vertical="center" wrapText="1"/>
      <protection/>
    </xf>
    <xf numFmtId="4" fontId="1" fillId="0" borderId="22" xfId="57" applyNumberFormat="1" applyFont="1" applyFill="1" applyBorder="1" applyAlignment="1">
      <alignment vertical="center"/>
      <protection/>
    </xf>
    <xf numFmtId="49" fontId="1" fillId="0" borderId="23" xfId="57" applyNumberFormat="1" applyFont="1" applyFill="1" applyBorder="1" applyAlignment="1">
      <alignment vertical="center"/>
      <protection/>
    </xf>
    <xf numFmtId="49" fontId="1" fillId="0" borderId="24" xfId="57" applyNumberFormat="1" applyFont="1" applyFill="1" applyBorder="1" applyAlignment="1">
      <alignment vertical="center"/>
      <protection/>
    </xf>
    <xf numFmtId="40" fontId="0" fillId="0" borderId="0" xfId="57" applyNumberFormat="1" applyFont="1" applyFill="1" applyBorder="1" applyAlignment="1">
      <alignment vertical="center"/>
      <protection/>
    </xf>
    <xf numFmtId="4" fontId="0" fillId="0" borderId="25" xfId="57" applyNumberFormat="1" applyFont="1" applyFill="1" applyBorder="1" applyAlignment="1">
      <alignment horizontal="right" vertical="center"/>
      <protection/>
    </xf>
    <xf numFmtId="4" fontId="15" fillId="0" borderId="1" xfId="57" applyNumberFormat="1" applyFont="1" applyFill="1" applyBorder="1" applyAlignment="1">
      <alignment vertical="center"/>
      <protection/>
    </xf>
    <xf numFmtId="0" fontId="10" fillId="24" borderId="26" xfId="0" applyNumberFormat="1" applyFont="1" applyFill="1" applyBorder="1" applyAlignment="1">
      <alignment vertical="center" wrapText="1"/>
    </xf>
    <xf numFmtId="0" fontId="10" fillId="24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2" fontId="10" fillId="24" borderId="1" xfId="59" applyNumberFormat="1" applyFont="1" applyFill="1" applyBorder="1" applyAlignment="1">
      <alignment vertical="center" wrapText="1"/>
      <protection/>
    </xf>
    <xf numFmtId="49" fontId="5" fillId="0" borderId="23" xfId="57" applyNumberFormat="1" applyFont="1" applyFill="1" applyBorder="1" applyAlignment="1">
      <alignment horizontal="left" vertical="center" wrapText="1"/>
      <protection/>
    </xf>
    <xf numFmtId="49" fontId="7" fillId="0" borderId="23" xfId="57" applyNumberFormat="1" applyFont="1" applyFill="1" applyBorder="1" applyAlignment="1">
      <alignment horizontal="left" vertical="center" wrapText="1"/>
      <protection/>
    </xf>
    <xf numFmtId="49" fontId="10" fillId="0" borderId="27" xfId="57" applyNumberFormat="1" applyFont="1" applyFill="1" applyBorder="1" applyAlignment="1">
      <alignment vertical="center"/>
      <protection/>
    </xf>
    <xf numFmtId="49" fontId="10" fillId="0" borderId="23" xfId="57" applyNumberFormat="1" applyFont="1" applyFill="1" applyBorder="1" applyAlignment="1">
      <alignment vertical="center" wrapText="1"/>
      <protection/>
    </xf>
    <xf numFmtId="49" fontId="10" fillId="24" borderId="23" xfId="57" applyNumberFormat="1" applyFont="1" applyFill="1" applyBorder="1" applyAlignment="1">
      <alignment vertical="center" wrapText="1"/>
      <protection/>
    </xf>
    <xf numFmtId="49" fontId="10" fillId="0" borderId="23" xfId="57" applyNumberFormat="1" applyFont="1" applyFill="1" applyBorder="1" applyAlignment="1">
      <alignment horizontal="left" vertical="center" wrapText="1"/>
      <protection/>
    </xf>
    <xf numFmtId="4" fontId="1" fillId="0" borderId="28" xfId="57" applyNumberFormat="1" applyFont="1" applyFill="1" applyBorder="1" applyAlignment="1">
      <alignment horizontal="center" vertical="center" wrapText="1"/>
      <protection/>
    </xf>
    <xf numFmtId="1" fontId="1" fillId="0" borderId="16" xfId="57" applyNumberFormat="1" applyFont="1" applyFill="1" applyBorder="1" applyAlignment="1">
      <alignment horizontal="center" vertical="center"/>
      <protection/>
    </xf>
    <xf numFmtId="4" fontId="0" fillId="0" borderId="29" xfId="57" applyNumberFormat="1" applyFont="1" applyFill="1" applyBorder="1" applyAlignment="1">
      <alignment vertical="center"/>
      <protection/>
    </xf>
    <xf numFmtId="4" fontId="0" fillId="0" borderId="30" xfId="57" applyNumberFormat="1" applyFont="1" applyFill="1" applyBorder="1" applyAlignment="1">
      <alignment vertical="center"/>
      <protection/>
    </xf>
    <xf numFmtId="4" fontId="0" fillId="24" borderId="30" xfId="57" applyNumberFormat="1" applyFont="1" applyFill="1" applyBorder="1" applyAlignment="1">
      <alignment vertical="center" wrapText="1"/>
      <protection/>
    </xf>
    <xf numFmtId="4" fontId="1" fillId="0" borderId="30" xfId="57" applyNumberFormat="1" applyFont="1" applyFill="1" applyBorder="1" applyAlignment="1">
      <alignment vertical="center"/>
      <protection/>
    </xf>
    <xf numFmtId="4" fontId="1" fillId="0" borderId="31" xfId="57" applyNumberFormat="1" applyFont="1" applyFill="1" applyBorder="1" applyAlignment="1">
      <alignment vertical="center"/>
      <protection/>
    </xf>
    <xf numFmtId="4" fontId="1" fillId="0" borderId="32" xfId="57" applyNumberFormat="1" applyFont="1" applyFill="1" applyBorder="1" applyAlignment="1">
      <alignment horizontal="center" vertical="center"/>
      <protection/>
    </xf>
    <xf numFmtId="1" fontId="1" fillId="0" borderId="32" xfId="57" applyNumberFormat="1" applyFont="1" applyFill="1" applyBorder="1" applyAlignment="1">
      <alignment horizontal="center" vertical="center" wrapText="1"/>
      <protection/>
    </xf>
    <xf numFmtId="4" fontId="0" fillId="0" borderId="27" xfId="57" applyNumberFormat="1" applyFont="1" applyFill="1" applyBorder="1" applyAlignment="1">
      <alignment vertical="center"/>
      <protection/>
    </xf>
    <xf numFmtId="4" fontId="0" fillId="0" borderId="23" xfId="57" applyNumberFormat="1" applyFont="1" applyFill="1" applyBorder="1" applyAlignment="1">
      <alignment vertical="center"/>
      <protection/>
    </xf>
    <xf numFmtId="4" fontId="1" fillId="0" borderId="24" xfId="57" applyNumberFormat="1" applyFont="1" applyFill="1" applyBorder="1" applyAlignment="1">
      <alignment vertical="center"/>
      <protection/>
    </xf>
    <xf numFmtId="49" fontId="10" fillId="0" borderId="23" xfId="57" applyNumberFormat="1" applyFont="1" applyFill="1" applyBorder="1" applyAlignment="1">
      <alignment vertical="center"/>
      <protection/>
    </xf>
    <xf numFmtId="2" fontId="11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vertical="center" wrapText="1"/>
    </xf>
    <xf numFmtId="0" fontId="12" fillId="0" borderId="0" xfId="57" applyFont="1" applyFill="1" applyAlignment="1">
      <alignment vertical="center"/>
      <protection/>
    </xf>
    <xf numFmtId="4" fontId="11" fillId="0" borderId="0" xfId="0" applyNumberFormat="1" applyFont="1" applyFill="1" applyBorder="1" applyAlignment="1">
      <alignment vertical="center"/>
    </xf>
    <xf numFmtId="0" fontId="13" fillId="0" borderId="0" xfId="57" applyFont="1" applyFill="1" applyAlignment="1">
      <alignment vertical="center"/>
      <protection/>
    </xf>
    <xf numFmtId="4" fontId="12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0" fontId="11" fillId="0" borderId="0" xfId="57" applyFont="1" applyFill="1" applyAlignment="1">
      <alignment vertical="center"/>
      <protection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2" fontId="14" fillId="0" borderId="0" xfId="57" applyNumberFormat="1" applyFont="1" applyFill="1" applyAlignment="1">
      <alignment vertical="center"/>
      <protection/>
    </xf>
    <xf numFmtId="4" fontId="14" fillId="0" borderId="0" xfId="57" applyNumberFormat="1" applyFont="1" applyFill="1" applyAlignment="1">
      <alignment vertical="center"/>
      <protection/>
    </xf>
    <xf numFmtId="2" fontId="8" fillId="0" borderId="0" xfId="57" applyNumberFormat="1" applyFont="1" applyFill="1" applyAlignment="1">
      <alignment vertical="center" wrapText="1"/>
      <protection/>
    </xf>
    <xf numFmtId="0" fontId="14" fillId="0" borderId="0" xfId="0" applyNumberFormat="1" applyFont="1" applyFill="1" applyBorder="1" applyAlignment="1">
      <alignment horizontal="right" vertical="center"/>
    </xf>
    <xf numFmtId="2" fontId="14" fillId="0" borderId="0" xfId="0" applyNumberFormat="1" applyFont="1" applyFill="1" applyBorder="1" applyAlignment="1">
      <alignment horizontal="right" vertical="center" wrapText="1"/>
    </xf>
    <xf numFmtId="0" fontId="8" fillId="0" borderId="0" xfId="57" applyFont="1" applyFill="1" applyBorder="1" applyAlignment="1">
      <alignment vertical="center"/>
      <protection/>
    </xf>
    <xf numFmtId="0" fontId="1" fillId="0" borderId="17" xfId="57" applyFont="1" applyFill="1" applyBorder="1" applyAlignment="1">
      <alignment horizontal="center" vertical="center"/>
      <protection/>
    </xf>
    <xf numFmtId="4" fontId="1" fillId="0" borderId="28" xfId="57" applyNumberFormat="1" applyFont="1" applyFill="1" applyBorder="1" applyAlignment="1">
      <alignment horizontal="center" vertical="center"/>
      <protection/>
    </xf>
    <xf numFmtId="2" fontId="1" fillId="0" borderId="0" xfId="57" applyNumberFormat="1" applyFont="1" applyFill="1" applyBorder="1" applyAlignment="1">
      <alignment vertical="center" wrapText="1"/>
      <protection/>
    </xf>
    <xf numFmtId="0" fontId="0" fillId="24" borderId="18" xfId="0" applyNumberFormat="1" applyFont="1" applyFill="1" applyBorder="1" applyAlignment="1">
      <alignment vertical="center"/>
    </xf>
    <xf numFmtId="0" fontId="0" fillId="24" borderId="0" xfId="57" applyFont="1" applyFill="1" applyBorder="1" applyAlignment="1">
      <alignment vertical="center"/>
      <protection/>
    </xf>
    <xf numFmtId="0" fontId="0" fillId="24" borderId="11" xfId="0" applyNumberFormat="1" applyFont="1" applyFill="1" applyBorder="1" applyAlignment="1">
      <alignment vertical="center"/>
    </xf>
    <xf numFmtId="180" fontId="0" fillId="0" borderId="0" xfId="57" applyNumberFormat="1" applyFont="1" applyFill="1" applyBorder="1" applyAlignment="1">
      <alignment vertical="center" wrapText="1"/>
      <protection/>
    </xf>
    <xf numFmtId="3" fontId="10" fillId="24" borderId="1" xfId="0" applyFont="1" applyFill="1" applyBorder="1" applyAlignment="1">
      <alignment vertical="center" wrapText="1"/>
    </xf>
    <xf numFmtId="0" fontId="1" fillId="0" borderId="1" xfId="57" applyFont="1" applyFill="1" applyBorder="1" applyAlignment="1">
      <alignment vertical="center" wrapText="1"/>
      <protection/>
    </xf>
    <xf numFmtId="2" fontId="1" fillId="0" borderId="1" xfId="57" applyNumberFormat="1" applyFont="1" applyFill="1" applyBorder="1" applyAlignment="1">
      <alignment vertical="center"/>
      <protection/>
    </xf>
    <xf numFmtId="4" fontId="1" fillId="0" borderId="23" xfId="57" applyNumberFormat="1" applyFont="1" applyFill="1" applyBorder="1" applyAlignment="1">
      <alignment vertical="center" wrapText="1"/>
      <protection/>
    </xf>
    <xf numFmtId="2" fontId="1" fillId="0" borderId="12" xfId="57" applyNumberFormat="1" applyFont="1" applyFill="1" applyBorder="1" applyAlignment="1">
      <alignment horizontal="center" vertical="center"/>
      <protection/>
    </xf>
    <xf numFmtId="3" fontId="1" fillId="0" borderId="21" xfId="57" applyNumberFormat="1" applyFont="1" applyFill="1" applyBorder="1" applyAlignment="1">
      <alignment horizontal="center" vertical="center"/>
      <protection/>
    </xf>
    <xf numFmtId="3" fontId="1" fillId="0" borderId="24" xfId="57" applyNumberFormat="1" applyFont="1" applyFill="1" applyBorder="1" applyAlignment="1">
      <alignment horizontal="center" vertical="center"/>
      <protection/>
    </xf>
    <xf numFmtId="2" fontId="1" fillId="0" borderId="0" xfId="57" applyNumberFormat="1" applyFont="1" applyFill="1" applyBorder="1" applyAlignment="1">
      <alignment horizontal="center" vertical="center" wrapText="1"/>
      <protection/>
    </xf>
    <xf numFmtId="3" fontId="1" fillId="0" borderId="0" xfId="57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7" fillId="0" borderId="0" xfId="57" applyNumberFormat="1" applyFont="1" applyFill="1" applyBorder="1" applyAlignment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2" fontId="7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2" fontId="0" fillId="0" borderId="0" xfId="57" applyNumberFormat="1" applyFont="1" applyFill="1" applyAlignment="1">
      <alignment vertical="center" wrapText="1"/>
      <protection/>
    </xf>
    <xf numFmtId="0" fontId="11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11" fillId="0" borderId="0" xfId="57" applyNumberFormat="1" applyFont="1" applyFill="1" applyAlignment="1">
      <alignment vertical="center"/>
      <protection/>
    </xf>
    <xf numFmtId="0" fontId="12" fillId="0" borderId="0" xfId="0" applyNumberFormat="1" applyFont="1" applyBorder="1" applyAlignment="1">
      <alignment horizontal="center" vertical="center" wrapText="1"/>
    </xf>
    <xf numFmtId="4" fontId="0" fillId="0" borderId="26" xfId="57" applyNumberFormat="1" applyFont="1" applyFill="1" applyBorder="1" applyAlignment="1">
      <alignment vertical="center"/>
      <protection/>
    </xf>
    <xf numFmtId="0" fontId="0" fillId="0" borderId="33" xfId="57" applyFont="1" applyFill="1" applyBorder="1" applyAlignment="1">
      <alignment vertical="center"/>
      <protection/>
    </xf>
    <xf numFmtId="0" fontId="0" fillId="0" borderId="15" xfId="57" applyFont="1" applyFill="1" applyBorder="1" applyAlignment="1">
      <alignment vertical="center"/>
      <protection/>
    </xf>
    <xf numFmtId="1" fontId="7" fillId="0" borderId="0" xfId="57" applyNumberFormat="1" applyFont="1" applyFill="1" applyAlignment="1">
      <alignment horizontal="center" vertical="center" wrapText="1"/>
      <protection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34" xfId="57" applyFont="1" applyFill="1" applyBorder="1" applyAlignment="1">
      <alignment horizontal="center" vertical="center" wrapText="1"/>
      <protection/>
    </xf>
    <xf numFmtId="0" fontId="1" fillId="0" borderId="17" xfId="58" applyFont="1" applyFill="1" applyBorder="1" applyAlignment="1">
      <alignment horizontal="center" vertical="center"/>
      <protection/>
    </xf>
    <xf numFmtId="4" fontId="1" fillId="0" borderId="17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Alignment="1">
      <alignment horizontal="center" vertical="center"/>
      <protection/>
    </xf>
    <xf numFmtId="0" fontId="0" fillId="24" borderId="26" xfId="0" applyNumberFormat="1" applyFont="1" applyFill="1" applyBorder="1" applyAlignment="1">
      <alignment vertical="center" wrapText="1"/>
    </xf>
    <xf numFmtId="4" fontId="1" fillId="0" borderId="26" xfId="57" applyNumberFormat="1" applyFont="1" applyFill="1" applyBorder="1" applyAlignment="1">
      <alignment vertical="center"/>
      <protection/>
    </xf>
    <xf numFmtId="3" fontId="0" fillId="24" borderId="1" xfId="0" applyFont="1" applyFill="1" applyBorder="1" applyAlignment="1">
      <alignment vertical="center" wrapText="1"/>
    </xf>
    <xf numFmtId="2" fontId="0" fillId="24" borderId="1" xfId="59" applyNumberFormat="1" applyFont="1" applyFill="1" applyBorder="1" applyAlignment="1">
      <alignment vertical="center" wrapText="1"/>
      <protection/>
    </xf>
    <xf numFmtId="0" fontId="1" fillId="0" borderId="15" xfId="57" applyFont="1" applyFill="1" applyBorder="1" applyAlignment="1">
      <alignment vertical="center"/>
      <protection/>
    </xf>
    <xf numFmtId="4" fontId="12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horizontal="center" vertical="center"/>
      <protection/>
    </xf>
    <xf numFmtId="4" fontId="0" fillId="0" borderId="19" xfId="57" applyNumberFormat="1" applyFont="1" applyFill="1" applyBorder="1" applyAlignment="1">
      <alignment horizontal="right" vertical="center"/>
      <protection/>
    </xf>
    <xf numFmtId="4" fontId="0" fillId="0" borderId="20" xfId="57" applyNumberFormat="1" applyFont="1" applyFill="1" applyBorder="1" applyAlignment="1">
      <alignment horizontal="right" vertical="center"/>
      <protection/>
    </xf>
    <xf numFmtId="4" fontId="1" fillId="0" borderId="1" xfId="57" applyNumberFormat="1" applyFont="1" applyFill="1" applyBorder="1" applyAlignment="1">
      <alignment horizontal="right" vertical="center"/>
      <protection/>
    </xf>
    <xf numFmtId="1" fontId="1" fillId="0" borderId="15" xfId="57" applyNumberFormat="1" applyFont="1" applyFill="1" applyBorder="1" applyAlignment="1">
      <alignment horizontal="center" vertical="center" wrapText="1"/>
      <protection/>
    </xf>
    <xf numFmtId="1" fontId="1" fillId="0" borderId="15" xfId="57" applyNumberFormat="1" applyFont="1" applyFill="1" applyBorder="1" applyAlignment="1">
      <alignment horizontal="center" vertical="center"/>
      <protection/>
    </xf>
    <xf numFmtId="4" fontId="0" fillId="0" borderId="35" xfId="57" applyNumberFormat="1" applyFont="1" applyFill="1" applyBorder="1" applyAlignment="1">
      <alignment vertical="center"/>
      <protection/>
    </xf>
    <xf numFmtId="49" fontId="10" fillId="0" borderId="36" xfId="57" applyNumberFormat="1" applyFont="1" applyFill="1" applyBorder="1" applyAlignment="1">
      <alignment vertical="center"/>
      <protection/>
    </xf>
    <xf numFmtId="4" fontId="1" fillId="25" borderId="12" xfId="57" applyNumberFormat="1" applyFont="1" applyFill="1" applyBorder="1" applyAlignment="1">
      <alignment horizontal="center" vertical="center"/>
      <protection/>
    </xf>
    <xf numFmtId="0" fontId="1" fillId="0" borderId="37" xfId="57" applyFont="1" applyFill="1" applyBorder="1" applyAlignment="1">
      <alignment vertical="center"/>
      <protection/>
    </xf>
    <xf numFmtId="4" fontId="1" fillId="0" borderId="38" xfId="57" applyNumberFormat="1" applyFont="1" applyFill="1" applyBorder="1" applyAlignment="1">
      <alignment vertical="center"/>
      <protection/>
    </xf>
    <xf numFmtId="4" fontId="1" fillId="25" borderId="39" xfId="57" applyNumberFormat="1" applyFont="1" applyFill="1" applyBorder="1" applyAlignment="1">
      <alignment vertical="center"/>
      <protection/>
    </xf>
    <xf numFmtId="4" fontId="15" fillId="0" borderId="26" xfId="57" applyNumberFormat="1" applyFont="1" applyFill="1" applyBorder="1" applyAlignment="1">
      <alignment vertical="center"/>
      <protection/>
    </xf>
    <xf numFmtId="0" fontId="0" fillId="0" borderId="11" xfId="0" applyNumberFormat="1" applyFont="1" applyFill="1" applyBorder="1" applyAlignment="1">
      <alignment vertical="center" wrapText="1"/>
    </xf>
    <xf numFmtId="0" fontId="1" fillId="0" borderId="0" xfId="57" applyFont="1" applyFill="1" applyAlignment="1">
      <alignment horizontal="center" wrapText="1"/>
      <protection/>
    </xf>
    <xf numFmtId="0" fontId="0" fillId="0" borderId="0" xfId="0" applyNumberFormat="1" applyFont="1" applyBorder="1" applyAlignment="1">
      <alignment horizontal="center" wrapText="1"/>
    </xf>
    <xf numFmtId="0" fontId="0" fillId="0" borderId="0" xfId="57" applyFont="1" applyFill="1" applyAlignment="1">
      <alignment horizontal="center" wrapText="1"/>
      <protection/>
    </xf>
    <xf numFmtId="2" fontId="11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" fontId="1" fillId="0" borderId="27" xfId="57" applyNumberFormat="1" applyFont="1" applyFill="1" applyBorder="1" applyAlignment="1">
      <alignment horizontal="center" vertical="center"/>
      <protection/>
    </xf>
    <xf numFmtId="4" fontId="1" fillId="0" borderId="24" xfId="57" applyNumberFormat="1" applyFont="1" applyFill="1" applyBorder="1" applyAlignment="1">
      <alignment horizontal="center" vertical="center"/>
      <protection/>
    </xf>
    <xf numFmtId="4" fontId="11" fillId="0" borderId="0" xfId="0" applyNumberFormat="1" applyFont="1" applyFill="1" applyBorder="1" applyAlignment="1">
      <alignment horizontal="left" vertical="center" wrapText="1"/>
    </xf>
    <xf numFmtId="2" fontId="11" fillId="0" borderId="0" xfId="57" applyNumberFormat="1" applyFont="1" applyFill="1" applyAlignment="1">
      <alignment horizontal="center" vertical="center" wrapText="1"/>
      <protection/>
    </xf>
    <xf numFmtId="4" fontId="1" fillId="0" borderId="36" xfId="57" applyNumberFormat="1" applyFont="1" applyFill="1" applyBorder="1" applyAlignment="1">
      <alignment horizontal="center" vertical="center"/>
      <protection/>
    </xf>
    <xf numFmtId="4" fontId="1" fillId="0" borderId="40" xfId="57" applyNumberFormat="1" applyFont="1" applyFill="1" applyBorder="1" applyAlignment="1">
      <alignment horizontal="center" vertical="center"/>
      <protection/>
    </xf>
    <xf numFmtId="4" fontId="1" fillId="0" borderId="41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Alignment="1">
      <alignment horizontal="center" vertical="center" wrapText="1"/>
      <protection/>
    </xf>
    <xf numFmtId="0" fontId="0" fillId="0" borderId="0" xfId="0" applyNumberFormat="1" applyFont="1" applyBorder="1" applyAlignment="1">
      <alignment horizontal="center" vertical="center" wrapText="1"/>
    </xf>
    <xf numFmtId="0" fontId="11" fillId="0" borderId="0" xfId="57" applyFont="1" applyFill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rmal_all--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view="pageBreakPreview" zoomScaleSheetLayoutView="100" zoomScalePageLayoutView="0" workbookViewId="0" topLeftCell="A16">
      <selection activeCell="A44" sqref="A44:IV45"/>
    </sheetView>
  </sheetViews>
  <sheetFormatPr defaultColWidth="9.140625" defaultRowHeight="12.75"/>
  <cols>
    <col min="1" max="1" width="3.421875" style="92" customWidth="1"/>
    <col min="2" max="2" width="43.8515625" style="92" customWidth="1"/>
    <col min="3" max="3" width="15.00390625" style="138" customWidth="1"/>
    <col min="4" max="4" width="16.28125" style="155" customWidth="1"/>
    <col min="5" max="5" width="15.28125" style="155" customWidth="1"/>
    <col min="6" max="6" width="16.140625" style="155" customWidth="1"/>
    <col min="7" max="16384" width="9.140625" style="92" customWidth="1"/>
  </cols>
  <sheetData>
    <row r="1" spans="1:6" ht="24.75" customHeight="1">
      <c r="A1" s="177" t="s">
        <v>78</v>
      </c>
      <c r="B1" s="177"/>
      <c r="C1" s="177"/>
      <c r="D1" s="177"/>
      <c r="E1" s="177"/>
      <c r="F1" s="177"/>
    </row>
    <row r="2" spans="1:6" ht="15.75" customHeight="1">
      <c r="A2" s="89"/>
      <c r="B2" s="90"/>
      <c r="C2" s="133"/>
      <c r="D2" s="90"/>
      <c r="E2" s="97"/>
      <c r="F2" s="98"/>
    </row>
    <row r="3" spans="1:5" s="13" customFormat="1" ht="18" customHeight="1" thickBot="1">
      <c r="A3" s="175" t="s">
        <v>77</v>
      </c>
      <c r="B3" s="176"/>
      <c r="C3" s="1"/>
      <c r="D3" s="55"/>
      <c r="E3" s="55"/>
    </row>
    <row r="4" spans="1:6" s="149" customFormat="1" ht="54" customHeight="1" thickBot="1">
      <c r="A4" s="146" t="s">
        <v>0</v>
      </c>
      <c r="B4" s="147" t="s">
        <v>1</v>
      </c>
      <c r="C4" s="148" t="s">
        <v>3</v>
      </c>
      <c r="D4" s="148" t="s">
        <v>23</v>
      </c>
      <c r="E4" s="41" t="s">
        <v>29</v>
      </c>
      <c r="F4" s="76" t="s">
        <v>30</v>
      </c>
    </row>
    <row r="5" spans="1:6" s="143" customFormat="1" ht="25.5" customHeight="1" thickBot="1">
      <c r="A5" s="144">
        <v>0</v>
      </c>
      <c r="B5" s="145">
        <v>1</v>
      </c>
      <c r="C5" s="32">
        <v>2</v>
      </c>
      <c r="D5" s="32">
        <v>3</v>
      </c>
      <c r="E5" s="32">
        <v>4</v>
      </c>
      <c r="F5" s="40">
        <v>5</v>
      </c>
    </row>
    <row r="6" spans="1:11" s="13" customFormat="1" ht="12.75">
      <c r="A6" s="43">
        <v>1</v>
      </c>
      <c r="B6" s="150" t="s">
        <v>12</v>
      </c>
      <c r="C6" s="151">
        <f>SUM(D6:F6)</f>
        <v>934.5400000000001</v>
      </c>
      <c r="D6" s="140">
        <f>evaluare!D15</f>
        <v>427.25</v>
      </c>
      <c r="E6" s="140">
        <f>cal_ISO!D16</f>
        <v>270.18</v>
      </c>
      <c r="F6" s="50">
        <f>cal_II!D15</f>
        <v>237.11</v>
      </c>
      <c r="G6" s="55"/>
      <c r="H6" s="55"/>
      <c r="I6" s="55"/>
      <c r="J6" s="55"/>
      <c r="K6" s="55"/>
    </row>
    <row r="7" spans="1:11" s="14" customFormat="1" ht="12.75">
      <c r="A7" s="113">
        <f>A6+1</f>
        <v>2</v>
      </c>
      <c r="B7" s="9" t="s">
        <v>35</v>
      </c>
      <c r="C7" s="5">
        <f aca="true" t="shared" si="0" ref="C7:C38">SUM(D7:F7)</f>
        <v>1990.13</v>
      </c>
      <c r="D7" s="46">
        <f>evaluare!D16</f>
        <v>620.59</v>
      </c>
      <c r="E7" s="46">
        <f>cal_ISO!D17</f>
        <v>608.39</v>
      </c>
      <c r="F7" s="52">
        <f>cal_II!D16</f>
        <v>761.15</v>
      </c>
      <c r="G7" s="57"/>
      <c r="H7" s="57"/>
      <c r="I7" s="57"/>
      <c r="J7" s="57"/>
      <c r="K7" s="57"/>
    </row>
    <row r="8" spans="1:11" s="14" customFormat="1" ht="12.75">
      <c r="A8" s="113">
        <f aca="true" t="shared" si="1" ref="A8:A38">A7+1</f>
        <v>3</v>
      </c>
      <c r="B8" s="9" t="s">
        <v>36</v>
      </c>
      <c r="C8" s="5">
        <f t="shared" si="0"/>
        <v>623.79</v>
      </c>
      <c r="D8" s="46">
        <f>evaluare!D17</f>
        <v>383.64</v>
      </c>
      <c r="E8" s="46">
        <f>cal_ISO!D18</f>
        <v>113.37</v>
      </c>
      <c r="F8" s="52">
        <f>cal_II!D17</f>
        <v>126.78</v>
      </c>
      <c r="G8" s="57"/>
      <c r="H8" s="57"/>
      <c r="I8" s="57"/>
      <c r="J8" s="57"/>
      <c r="K8" s="57"/>
    </row>
    <row r="9" spans="1:11" s="14" customFormat="1" ht="12.75">
      <c r="A9" s="113">
        <f t="shared" si="1"/>
        <v>4</v>
      </c>
      <c r="B9" s="9" t="s">
        <v>14</v>
      </c>
      <c r="C9" s="5">
        <f t="shared" si="0"/>
        <v>752.05</v>
      </c>
      <c r="D9" s="46">
        <f>evaluare!D18</f>
        <v>368.09</v>
      </c>
      <c r="E9" s="46">
        <f>cal_ISO!D19</f>
        <v>230.51</v>
      </c>
      <c r="F9" s="52">
        <f>cal_II!D18</f>
        <v>153.45</v>
      </c>
      <c r="G9" s="57"/>
      <c r="H9" s="57"/>
      <c r="I9" s="57"/>
      <c r="J9" s="57"/>
      <c r="K9" s="57"/>
    </row>
    <row r="10" spans="1:11" s="14" customFormat="1" ht="12.75">
      <c r="A10" s="113">
        <f t="shared" si="1"/>
        <v>5</v>
      </c>
      <c r="B10" s="152" t="s">
        <v>62</v>
      </c>
      <c r="C10" s="5">
        <f>SUM(D10:F10)</f>
        <v>652.61</v>
      </c>
      <c r="D10" s="46">
        <f>evaluare!D19</f>
        <v>337.44</v>
      </c>
      <c r="E10" s="46">
        <f>cal_ISO!D20</f>
        <v>190.83</v>
      </c>
      <c r="F10" s="52">
        <f>cal_II!D19</f>
        <v>124.34</v>
      </c>
      <c r="G10" s="57"/>
      <c r="H10" s="57"/>
      <c r="I10" s="57"/>
      <c r="J10" s="57"/>
      <c r="K10" s="57"/>
    </row>
    <row r="11" spans="1:11" s="13" customFormat="1" ht="12.75">
      <c r="A11" s="113">
        <f t="shared" si="1"/>
        <v>6</v>
      </c>
      <c r="B11" s="153" t="s">
        <v>54</v>
      </c>
      <c r="C11" s="5">
        <f>SUM(D11:F11)</f>
        <v>1378.98</v>
      </c>
      <c r="D11" s="46">
        <f>evaluare!D20</f>
        <v>943.58</v>
      </c>
      <c r="E11" s="46">
        <f>cal_ISO!D21</f>
        <v>238.07</v>
      </c>
      <c r="F11" s="52">
        <f>cal_II!D20</f>
        <v>197.33</v>
      </c>
      <c r="G11" s="55"/>
      <c r="H11" s="55"/>
      <c r="I11" s="55"/>
      <c r="J11" s="55"/>
      <c r="K11" s="55"/>
    </row>
    <row r="12" spans="1:11" s="14" customFormat="1" ht="12.75">
      <c r="A12" s="113">
        <f t="shared" si="1"/>
        <v>7</v>
      </c>
      <c r="B12" s="9" t="s">
        <v>37</v>
      </c>
      <c r="C12" s="5">
        <f t="shared" si="0"/>
        <v>2554.97</v>
      </c>
      <c r="D12" s="46">
        <f>evaluare!D21</f>
        <v>1850.9</v>
      </c>
      <c r="E12" s="46">
        <f>cal_ISO!D22</f>
        <v>304.2</v>
      </c>
      <c r="F12" s="52">
        <f>cal_II!D21</f>
        <v>399.87</v>
      </c>
      <c r="G12" s="57"/>
      <c r="H12" s="57"/>
      <c r="I12" s="57"/>
      <c r="J12" s="57"/>
      <c r="K12" s="57"/>
    </row>
    <row r="13" spans="1:11" s="14" customFormat="1" ht="12.75">
      <c r="A13" s="113">
        <f t="shared" si="1"/>
        <v>8</v>
      </c>
      <c r="B13" s="9" t="s">
        <v>53</v>
      </c>
      <c r="C13" s="5">
        <f t="shared" si="0"/>
        <v>512.29</v>
      </c>
      <c r="D13" s="46">
        <f>evaluare!D22</f>
        <v>241.45</v>
      </c>
      <c r="E13" s="46">
        <f>cal_ISO!D23</f>
        <v>134.15</v>
      </c>
      <c r="F13" s="52">
        <f>cal_II!D22</f>
        <v>136.69</v>
      </c>
      <c r="G13" s="57"/>
      <c r="H13" s="57"/>
      <c r="I13" s="57"/>
      <c r="J13" s="57"/>
      <c r="K13" s="57"/>
    </row>
    <row r="14" spans="1:11" s="14" customFormat="1" ht="12.75">
      <c r="A14" s="113">
        <f t="shared" si="1"/>
        <v>9</v>
      </c>
      <c r="B14" s="9" t="s">
        <v>38</v>
      </c>
      <c r="C14" s="5">
        <f t="shared" si="0"/>
        <v>575.6099999999999</v>
      </c>
      <c r="D14" s="46">
        <f>evaluare!D23</f>
        <v>155.97</v>
      </c>
      <c r="E14" s="46">
        <f>cal_ISO!D24</f>
        <v>255.07</v>
      </c>
      <c r="F14" s="52">
        <f>cal_II!D23</f>
        <v>164.57</v>
      </c>
      <c r="G14" s="57"/>
      <c r="H14" s="57"/>
      <c r="I14" s="57"/>
      <c r="J14" s="57"/>
      <c r="K14" s="57"/>
    </row>
    <row r="15" spans="1:11" s="14" customFormat="1" ht="12.75">
      <c r="A15" s="113">
        <f t="shared" si="1"/>
        <v>10</v>
      </c>
      <c r="B15" s="9" t="s">
        <v>39</v>
      </c>
      <c r="C15" s="5">
        <f t="shared" si="0"/>
        <v>716.36</v>
      </c>
      <c r="D15" s="46">
        <f>evaluare!D24</f>
        <v>252.34</v>
      </c>
      <c r="E15" s="46">
        <f>cal_ISO!D25</f>
        <v>251.29</v>
      </c>
      <c r="F15" s="52">
        <f>cal_II!D24</f>
        <v>212.73</v>
      </c>
      <c r="G15" s="57"/>
      <c r="H15" s="57"/>
      <c r="I15" s="57"/>
      <c r="J15" s="57"/>
      <c r="K15" s="57"/>
    </row>
    <row r="16" spans="1:11" s="14" customFormat="1" ht="12.75">
      <c r="A16" s="113">
        <f t="shared" si="1"/>
        <v>11</v>
      </c>
      <c r="B16" s="9" t="s">
        <v>24</v>
      </c>
      <c r="C16" s="5">
        <f>SUM(D16:F16)</f>
        <v>847.6099999999999</v>
      </c>
      <c r="D16" s="46">
        <f>evaluare!D25</f>
        <v>362.56</v>
      </c>
      <c r="E16" s="46">
        <f>cal_ISO!D26</f>
        <v>298.53</v>
      </c>
      <c r="F16" s="52">
        <f>cal_II!D25</f>
        <v>186.52</v>
      </c>
      <c r="G16" s="57"/>
      <c r="H16" s="57"/>
      <c r="I16" s="57"/>
      <c r="J16" s="57"/>
      <c r="K16" s="57"/>
    </row>
    <row r="17" spans="1:11" s="14" customFormat="1" ht="12.75">
      <c r="A17" s="113">
        <f t="shared" si="1"/>
        <v>12</v>
      </c>
      <c r="B17" s="9" t="s">
        <v>15</v>
      </c>
      <c r="C17" s="5">
        <f t="shared" si="0"/>
        <v>1058.97</v>
      </c>
      <c r="D17" s="46">
        <f>evaluare!D26</f>
        <v>363.58</v>
      </c>
      <c r="E17" s="46">
        <f>cal_ISO!D27</f>
        <v>300.42</v>
      </c>
      <c r="F17" s="52">
        <f>cal_II!D26</f>
        <v>394.97</v>
      </c>
      <c r="G17" s="57"/>
      <c r="H17" s="57"/>
      <c r="I17" s="57"/>
      <c r="J17" s="57"/>
      <c r="K17" s="57"/>
    </row>
    <row r="18" spans="1:11" s="14" customFormat="1" ht="12.75">
      <c r="A18" s="113">
        <f t="shared" si="1"/>
        <v>13</v>
      </c>
      <c r="B18" s="9" t="s">
        <v>16</v>
      </c>
      <c r="C18" s="5">
        <f t="shared" si="0"/>
        <v>632.0600000000001</v>
      </c>
      <c r="D18" s="46">
        <f>evaluare!D27</f>
        <v>347.05</v>
      </c>
      <c r="E18" s="46">
        <f>cal_ISO!D28</f>
        <v>134.15</v>
      </c>
      <c r="F18" s="52">
        <f>cal_II!D27</f>
        <v>150.86</v>
      </c>
      <c r="G18" s="57"/>
      <c r="H18" s="57"/>
      <c r="I18" s="57"/>
      <c r="J18" s="57"/>
      <c r="K18" s="57"/>
    </row>
    <row r="19" spans="1:11" s="14" customFormat="1" ht="12.75">
      <c r="A19" s="113">
        <f t="shared" si="1"/>
        <v>14</v>
      </c>
      <c r="B19" s="9" t="s">
        <v>49</v>
      </c>
      <c r="C19" s="5">
        <f t="shared" si="0"/>
        <v>467.88</v>
      </c>
      <c r="D19" s="46">
        <f>evaluare!D28</f>
        <v>206.58</v>
      </c>
      <c r="E19" s="46">
        <f>cal_ISO!D29</f>
        <v>136.04</v>
      </c>
      <c r="F19" s="52">
        <f>cal_II!D28</f>
        <v>125.26</v>
      </c>
      <c r="G19" s="57"/>
      <c r="H19" s="57"/>
      <c r="I19" s="57"/>
      <c r="J19" s="57"/>
      <c r="K19" s="57"/>
    </row>
    <row r="20" spans="1:11" s="14" customFormat="1" ht="12.75">
      <c r="A20" s="113">
        <f t="shared" si="1"/>
        <v>15</v>
      </c>
      <c r="B20" s="9" t="s">
        <v>40</v>
      </c>
      <c r="C20" s="5">
        <f t="shared" si="0"/>
        <v>723.79</v>
      </c>
      <c r="D20" s="46">
        <f>evaluare!D29</f>
        <v>256.12</v>
      </c>
      <c r="E20" s="46">
        <f>cal_ISO!D30</f>
        <v>260.74</v>
      </c>
      <c r="F20" s="52">
        <f>cal_II!D29</f>
        <v>206.93</v>
      </c>
      <c r="G20" s="57"/>
      <c r="H20" s="57"/>
      <c r="I20" s="57"/>
      <c r="J20" s="57"/>
      <c r="K20" s="57"/>
    </row>
    <row r="21" spans="1:11" s="14" customFormat="1" ht="12.75">
      <c r="A21" s="113">
        <f t="shared" si="1"/>
        <v>16</v>
      </c>
      <c r="B21" s="9" t="s">
        <v>17</v>
      </c>
      <c r="C21" s="5">
        <f t="shared" si="0"/>
        <v>688.08</v>
      </c>
      <c r="D21" s="46">
        <f>evaluare!D30</f>
        <v>226.02</v>
      </c>
      <c r="E21" s="46">
        <f>cal_ISO!D31</f>
        <v>285.3</v>
      </c>
      <c r="F21" s="52">
        <f>cal_II!D30</f>
        <v>176.76</v>
      </c>
      <c r="G21" s="57"/>
      <c r="H21" s="57"/>
      <c r="I21" s="57"/>
      <c r="J21" s="57"/>
      <c r="K21" s="57"/>
    </row>
    <row r="22" spans="1:11" s="14" customFormat="1" ht="18" customHeight="1">
      <c r="A22" s="113">
        <f t="shared" si="1"/>
        <v>17</v>
      </c>
      <c r="B22" s="8" t="s">
        <v>59</v>
      </c>
      <c r="C22" s="5">
        <f t="shared" si="0"/>
        <v>865.4100000000001</v>
      </c>
      <c r="D22" s="46">
        <f>evaluare!D31</f>
        <v>332.4</v>
      </c>
      <c r="E22" s="46">
        <f>cal_ISO!D32</f>
        <v>255.07</v>
      </c>
      <c r="F22" s="52">
        <f>cal_II!D31</f>
        <v>277.94</v>
      </c>
      <c r="G22" s="57"/>
      <c r="H22" s="57"/>
      <c r="I22" s="57"/>
      <c r="J22" s="57"/>
      <c r="K22" s="57"/>
    </row>
    <row r="23" spans="1:11" s="14" customFormat="1" ht="12.75">
      <c r="A23" s="113">
        <f t="shared" si="1"/>
        <v>18</v>
      </c>
      <c r="B23" s="8" t="s">
        <v>13</v>
      </c>
      <c r="C23" s="5">
        <f>SUM(D23:F23)</f>
        <v>1230.6</v>
      </c>
      <c r="D23" s="46">
        <f>evaluare!D32</f>
        <v>640.26</v>
      </c>
      <c r="E23" s="46">
        <f>cal_ISO!D33</f>
        <v>289.08</v>
      </c>
      <c r="F23" s="52">
        <f>cal_II!D32</f>
        <v>301.26</v>
      </c>
      <c r="G23" s="57"/>
      <c r="H23" s="57"/>
      <c r="I23" s="57"/>
      <c r="J23" s="57"/>
      <c r="K23" s="57"/>
    </row>
    <row r="24" spans="1:11" s="13" customFormat="1" ht="12.75">
      <c r="A24" s="113">
        <f t="shared" si="1"/>
        <v>19</v>
      </c>
      <c r="B24" s="8" t="s">
        <v>18</v>
      </c>
      <c r="C24" s="5">
        <f>SUM(D24:F24)</f>
        <v>1171.38</v>
      </c>
      <c r="D24" s="46">
        <f>evaluare!D33</f>
        <v>629.62</v>
      </c>
      <c r="E24" s="46">
        <f>cal_ISO!D34</f>
        <v>294.75</v>
      </c>
      <c r="F24" s="52">
        <f>cal_II!D33</f>
        <v>247.01</v>
      </c>
      <c r="G24" s="55"/>
      <c r="H24" s="55"/>
      <c r="I24" s="55"/>
      <c r="J24" s="55"/>
      <c r="K24" s="55"/>
    </row>
    <row r="25" spans="1:11" s="13" customFormat="1" ht="12.75">
      <c r="A25" s="113">
        <f t="shared" si="1"/>
        <v>20</v>
      </c>
      <c r="B25" s="8" t="s">
        <v>50</v>
      </c>
      <c r="C25" s="5">
        <f>SUM(D25:F25)</f>
        <v>785.95</v>
      </c>
      <c r="D25" s="46">
        <f>evaluare!D34</f>
        <v>368.11</v>
      </c>
      <c r="E25" s="46">
        <f>cal_ISO!D35</f>
        <v>251.29</v>
      </c>
      <c r="F25" s="52">
        <f>cal_II!D34</f>
        <v>166.55</v>
      </c>
      <c r="G25" s="55"/>
      <c r="H25" s="55"/>
      <c r="I25" s="55"/>
      <c r="J25" s="55"/>
      <c r="K25" s="55"/>
    </row>
    <row r="26" spans="1:11" s="13" customFormat="1" ht="12.75">
      <c r="A26" s="113">
        <f t="shared" si="1"/>
        <v>21</v>
      </c>
      <c r="B26" s="169" t="s">
        <v>68</v>
      </c>
      <c r="C26" s="5">
        <f>SUM(D26:F26)</f>
        <v>463.35</v>
      </c>
      <c r="D26" s="46">
        <f>evaluare!D35</f>
        <v>265.86</v>
      </c>
      <c r="E26" s="46">
        <f>cal_ISO!D36</f>
        <v>0</v>
      </c>
      <c r="F26" s="52">
        <f>cal_II!D35</f>
        <v>197.49</v>
      </c>
      <c r="G26" s="55"/>
      <c r="H26" s="55"/>
      <c r="I26" s="55"/>
      <c r="J26" s="55"/>
      <c r="K26" s="55"/>
    </row>
    <row r="27" spans="1:11" s="14" customFormat="1" ht="12.75">
      <c r="A27" s="113">
        <f t="shared" si="1"/>
        <v>22</v>
      </c>
      <c r="B27" s="8" t="s">
        <v>20</v>
      </c>
      <c r="C27" s="5">
        <f>SUM(D27:F27)</f>
        <v>1418.41</v>
      </c>
      <c r="D27" s="46">
        <f>evaluare!D36</f>
        <v>829.02</v>
      </c>
      <c r="E27" s="46">
        <f>cal_ISO!D37</f>
        <v>283.41</v>
      </c>
      <c r="F27" s="52">
        <f>cal_II!D36</f>
        <v>305.98</v>
      </c>
      <c r="G27" s="57"/>
      <c r="H27" s="57"/>
      <c r="I27" s="57"/>
      <c r="J27" s="57"/>
      <c r="K27" s="57"/>
    </row>
    <row r="28" spans="1:11" s="13" customFormat="1" ht="12.75">
      <c r="A28" s="113">
        <f t="shared" si="1"/>
        <v>23</v>
      </c>
      <c r="B28" s="8" t="s">
        <v>31</v>
      </c>
      <c r="C28" s="5">
        <f t="shared" si="0"/>
        <v>772.49</v>
      </c>
      <c r="D28" s="46">
        <f>evaluare!D37</f>
        <v>394.35</v>
      </c>
      <c r="E28" s="46">
        <f>cal_ISO!D38</f>
        <v>158.71</v>
      </c>
      <c r="F28" s="52">
        <f>cal_II!D37</f>
        <v>219.43</v>
      </c>
      <c r="G28" s="55"/>
      <c r="H28" s="55"/>
      <c r="I28" s="55"/>
      <c r="J28" s="55"/>
      <c r="K28" s="55"/>
    </row>
    <row r="29" spans="1:11" s="13" customFormat="1" ht="12.75">
      <c r="A29" s="113">
        <f t="shared" si="1"/>
        <v>24</v>
      </c>
      <c r="B29" s="9" t="s">
        <v>41</v>
      </c>
      <c r="C29" s="5">
        <f t="shared" si="0"/>
        <v>655.86</v>
      </c>
      <c r="D29" s="46">
        <f>evaluare!D38</f>
        <v>372.31</v>
      </c>
      <c r="E29" s="46">
        <f>cal_ISO!D39</f>
        <v>173.83</v>
      </c>
      <c r="F29" s="52">
        <f>cal_II!D38</f>
        <v>109.72</v>
      </c>
      <c r="G29" s="55"/>
      <c r="H29" s="55"/>
      <c r="I29" s="55"/>
      <c r="J29" s="55"/>
      <c r="K29" s="55"/>
    </row>
    <row r="30" spans="1:11" s="13" customFormat="1" ht="12.75">
      <c r="A30" s="113">
        <f t="shared" si="1"/>
        <v>25</v>
      </c>
      <c r="B30" s="9" t="s">
        <v>42</v>
      </c>
      <c r="C30" s="5">
        <f t="shared" si="0"/>
        <v>627.36</v>
      </c>
      <c r="D30" s="46">
        <f>evaluare!D39</f>
        <v>380.45</v>
      </c>
      <c r="E30" s="46">
        <f>cal_ISO!D40</f>
        <v>134.15</v>
      </c>
      <c r="F30" s="52">
        <f>cal_II!D39</f>
        <v>112.76</v>
      </c>
      <c r="G30" s="55"/>
      <c r="H30" s="55"/>
      <c r="I30" s="55"/>
      <c r="J30" s="55"/>
      <c r="K30" s="55"/>
    </row>
    <row r="31" spans="1:11" s="13" customFormat="1" ht="12.75">
      <c r="A31" s="113">
        <f t="shared" si="1"/>
        <v>26</v>
      </c>
      <c r="B31" s="8" t="s">
        <v>60</v>
      </c>
      <c r="C31" s="5">
        <f>SUM(D31:F31)</f>
        <v>520</v>
      </c>
      <c r="D31" s="46">
        <f>evaluare!D40</f>
        <v>240.78</v>
      </c>
      <c r="E31" s="46">
        <f>cal_ISO!D41</f>
        <v>171.94</v>
      </c>
      <c r="F31" s="52">
        <f>cal_II!D40</f>
        <v>107.28</v>
      </c>
      <c r="G31" s="55"/>
      <c r="H31" s="55"/>
      <c r="I31" s="55"/>
      <c r="J31" s="55"/>
      <c r="K31" s="55"/>
    </row>
    <row r="32" spans="1:11" s="13" customFormat="1" ht="24" customHeight="1">
      <c r="A32" s="113">
        <f t="shared" si="1"/>
        <v>27</v>
      </c>
      <c r="B32" s="9" t="s">
        <v>43</v>
      </c>
      <c r="C32" s="5">
        <f t="shared" si="0"/>
        <v>790.5699999999999</v>
      </c>
      <c r="D32" s="46">
        <f>evaluare!D41</f>
        <v>453.58</v>
      </c>
      <c r="E32" s="46">
        <f>cal_ISO!D42</f>
        <v>224.84</v>
      </c>
      <c r="F32" s="52">
        <f>cal_II!D41</f>
        <v>112.15</v>
      </c>
      <c r="G32" s="55"/>
      <c r="H32" s="55"/>
      <c r="I32" s="55"/>
      <c r="J32" s="55"/>
      <c r="K32" s="55"/>
    </row>
    <row r="33" spans="1:11" s="14" customFormat="1" ht="24" customHeight="1">
      <c r="A33" s="113">
        <f t="shared" si="1"/>
        <v>28</v>
      </c>
      <c r="B33" s="9" t="s">
        <v>44</v>
      </c>
      <c r="C33" s="5">
        <f t="shared" si="0"/>
        <v>1795.3</v>
      </c>
      <c r="D33" s="46">
        <f>evaluare!D42</f>
        <v>1176.1</v>
      </c>
      <c r="E33" s="46">
        <f>cal_ISO!D43</f>
        <v>300.42</v>
      </c>
      <c r="F33" s="52">
        <f>cal_II!D42</f>
        <v>318.78</v>
      </c>
      <c r="G33" s="57"/>
      <c r="H33" s="57"/>
      <c r="I33" s="57"/>
      <c r="J33" s="57"/>
      <c r="K33" s="57"/>
    </row>
    <row r="34" spans="1:11" s="14" customFormat="1" ht="12.75">
      <c r="A34" s="113">
        <f t="shared" si="1"/>
        <v>29</v>
      </c>
      <c r="B34" s="9" t="s">
        <v>45</v>
      </c>
      <c r="C34" s="5">
        <f t="shared" si="0"/>
        <v>518.78</v>
      </c>
      <c r="D34" s="46">
        <f>evaluare!D43</f>
        <v>293.81</v>
      </c>
      <c r="E34" s="46">
        <f>cal_ISO!D44</f>
        <v>134.15</v>
      </c>
      <c r="F34" s="52">
        <f>cal_II!D43</f>
        <v>90.82</v>
      </c>
      <c r="G34" s="57"/>
      <c r="H34" s="57"/>
      <c r="I34" s="57"/>
      <c r="J34" s="57"/>
      <c r="K34" s="57"/>
    </row>
    <row r="35" spans="1:11" s="14" customFormat="1" ht="12.75">
      <c r="A35" s="113">
        <f t="shared" si="1"/>
        <v>30</v>
      </c>
      <c r="B35" s="9" t="s">
        <v>21</v>
      </c>
      <c r="C35" s="5">
        <f t="shared" si="0"/>
        <v>911.0899999999999</v>
      </c>
      <c r="D35" s="46">
        <f>evaluare!D44</f>
        <v>434.49</v>
      </c>
      <c r="E35" s="46">
        <f>cal_ISO!D45</f>
        <v>249.4</v>
      </c>
      <c r="F35" s="52">
        <f>cal_II!D44</f>
        <v>227.2</v>
      </c>
      <c r="G35" s="57"/>
      <c r="H35" s="57"/>
      <c r="I35" s="57"/>
      <c r="J35" s="57"/>
      <c r="K35" s="57"/>
    </row>
    <row r="36" spans="1:11" s="14" customFormat="1" ht="12.75">
      <c r="A36" s="113">
        <f t="shared" si="1"/>
        <v>31</v>
      </c>
      <c r="B36" s="9" t="s">
        <v>46</v>
      </c>
      <c r="C36" s="5">
        <f t="shared" si="0"/>
        <v>1088.85</v>
      </c>
      <c r="D36" s="46">
        <f>evaluare!D45</f>
        <v>330.49</v>
      </c>
      <c r="E36" s="46">
        <f>cal_ISO!D46</f>
        <v>268.3</v>
      </c>
      <c r="F36" s="52">
        <f>cal_II!D45</f>
        <v>490.06</v>
      </c>
      <c r="G36" s="57"/>
      <c r="H36" s="57"/>
      <c r="I36" s="57"/>
      <c r="J36" s="57"/>
      <c r="K36" s="57"/>
    </row>
    <row r="37" spans="1:11" s="14" customFormat="1" ht="12.75">
      <c r="A37" s="113">
        <f t="shared" si="1"/>
        <v>32</v>
      </c>
      <c r="B37" s="8" t="s">
        <v>47</v>
      </c>
      <c r="C37" s="5">
        <f t="shared" si="0"/>
        <v>1360.94</v>
      </c>
      <c r="D37" s="46">
        <f>evaluare!D46</f>
        <v>683.41</v>
      </c>
      <c r="E37" s="46">
        <f>cal_ISO!D47</f>
        <v>294.75</v>
      </c>
      <c r="F37" s="52">
        <f>cal_II!D46</f>
        <v>382.78</v>
      </c>
      <c r="G37" s="57"/>
      <c r="H37" s="57"/>
      <c r="I37" s="57"/>
      <c r="J37" s="57"/>
      <c r="K37" s="57"/>
    </row>
    <row r="38" spans="1:11" s="13" customFormat="1" ht="13.5" thickBot="1">
      <c r="A38" s="113">
        <f t="shared" si="1"/>
        <v>33</v>
      </c>
      <c r="B38" s="8" t="s">
        <v>19</v>
      </c>
      <c r="C38" s="5">
        <f t="shared" si="0"/>
        <v>1036.44</v>
      </c>
      <c r="D38" s="46">
        <f>evaluare!D47</f>
        <v>393.04</v>
      </c>
      <c r="E38" s="46">
        <f>cal_ISO!D48</f>
        <v>285.3</v>
      </c>
      <c r="F38" s="52">
        <f>cal_II!D47</f>
        <v>358.1</v>
      </c>
      <c r="G38" s="55"/>
      <c r="H38" s="55"/>
      <c r="I38" s="55"/>
      <c r="J38" s="55"/>
      <c r="K38" s="55"/>
    </row>
    <row r="39" spans="1:11" s="1" customFormat="1" ht="15" customHeight="1" thickBot="1">
      <c r="A39" s="154"/>
      <c r="B39" s="27" t="s">
        <v>3</v>
      </c>
      <c r="C39" s="28">
        <f>SUM(C6:C38)</f>
        <v>31122.499999999996</v>
      </c>
      <c r="D39" s="28">
        <f>SUM(D6:D38)</f>
        <v>15561.240000000003</v>
      </c>
      <c r="E39" s="28">
        <f>SUM(E6:E38)</f>
        <v>7780.629999999999</v>
      </c>
      <c r="F39" s="54">
        <f>SUM(F6:F38)</f>
        <v>7780.630000000001</v>
      </c>
      <c r="G39" s="4"/>
      <c r="H39" s="4"/>
      <c r="I39" s="4"/>
      <c r="J39" s="4"/>
      <c r="K39" s="4"/>
    </row>
    <row r="40" spans="3:11" s="13" customFormat="1" ht="12.75" hidden="1">
      <c r="C40" s="4" t="e">
        <f>#REF!/0.76</f>
        <v>#REF!</v>
      </c>
      <c r="D40" s="55" t="e">
        <f>#REF!/$C40</f>
        <v>#REF!</v>
      </c>
      <c r="E40" s="55" t="e">
        <f>#REF!/$C40</f>
        <v>#REF!</v>
      </c>
      <c r="F40" s="55" t="e">
        <f>#REF!/$C40</f>
        <v>#REF!</v>
      </c>
      <c r="G40" s="55"/>
      <c r="H40" s="55"/>
      <c r="I40" s="55"/>
      <c r="J40" s="55"/>
      <c r="K40" s="55"/>
    </row>
    <row r="41" spans="3:11" s="13" customFormat="1" ht="12.75">
      <c r="C41" s="4"/>
      <c r="D41" s="55"/>
      <c r="E41" s="55"/>
      <c r="F41" s="55"/>
      <c r="G41" s="55"/>
      <c r="H41" s="55"/>
      <c r="I41" s="55"/>
      <c r="J41" s="55"/>
      <c r="K41" s="55"/>
    </row>
    <row r="42" spans="2:11" s="1" customFormat="1" ht="12.75">
      <c r="B42" s="1" t="s">
        <v>11</v>
      </c>
      <c r="C42" s="4"/>
      <c r="D42" s="4">
        <f>evaluare!C52</f>
        <v>0.55</v>
      </c>
      <c r="E42" s="4">
        <f>cal_ISO!C52</f>
        <v>1.89</v>
      </c>
      <c r="F42" s="4">
        <f>cal_II!C51</f>
        <v>0.3</v>
      </c>
      <c r="G42" s="4"/>
      <c r="H42" s="4"/>
      <c r="I42" s="4"/>
      <c r="J42" s="4"/>
      <c r="K42" s="4"/>
    </row>
    <row r="43" spans="3:11" s="13" customFormat="1" ht="12.75">
      <c r="C43" s="4"/>
      <c r="D43" s="55"/>
      <c r="E43" s="55"/>
      <c r="F43" s="55"/>
      <c r="G43" s="55"/>
      <c r="H43" s="55"/>
      <c r="I43" s="55"/>
      <c r="J43" s="55"/>
      <c r="K43" s="55"/>
    </row>
    <row r="44" spans="7:11" ht="13.5">
      <c r="G44" s="155"/>
      <c r="H44" s="155"/>
      <c r="I44" s="155"/>
      <c r="J44" s="155"/>
      <c r="K44" s="155"/>
    </row>
    <row r="45" spans="7:11" ht="13.5">
      <c r="G45" s="155"/>
      <c r="H45" s="155"/>
      <c r="I45" s="155"/>
      <c r="J45" s="155"/>
      <c r="K45" s="155"/>
    </row>
    <row r="46" spans="7:11" ht="13.5">
      <c r="G46" s="155"/>
      <c r="H46" s="155"/>
      <c r="I46" s="155"/>
      <c r="J46" s="155"/>
      <c r="K46" s="155"/>
    </row>
    <row r="47" spans="7:11" ht="13.5">
      <c r="G47" s="155"/>
      <c r="H47" s="155"/>
      <c r="I47" s="155"/>
      <c r="J47" s="155"/>
      <c r="K47" s="155"/>
    </row>
    <row r="48" spans="7:11" ht="13.5">
      <c r="G48" s="155"/>
      <c r="H48" s="155"/>
      <c r="I48" s="155"/>
      <c r="J48" s="155"/>
      <c r="K48" s="155"/>
    </row>
    <row r="49" spans="7:11" ht="13.5">
      <c r="G49" s="155"/>
      <c r="H49" s="155"/>
      <c r="I49" s="155"/>
      <c r="J49" s="155"/>
      <c r="K49" s="155"/>
    </row>
    <row r="50" spans="7:11" ht="13.5">
      <c r="G50" s="155"/>
      <c r="H50" s="155"/>
      <c r="I50" s="155"/>
      <c r="J50" s="155"/>
      <c r="K50" s="155"/>
    </row>
    <row r="51" spans="7:11" ht="13.5">
      <c r="G51" s="155"/>
      <c r="H51" s="155"/>
      <c r="I51" s="155"/>
      <c r="J51" s="155"/>
      <c r="K51" s="155"/>
    </row>
    <row r="52" spans="7:11" ht="13.5">
      <c r="G52" s="155"/>
      <c r="H52" s="155"/>
      <c r="I52" s="155"/>
      <c r="J52" s="155"/>
      <c r="K52" s="155"/>
    </row>
    <row r="53" spans="7:11" ht="13.5">
      <c r="G53" s="155"/>
      <c r="H53" s="155"/>
      <c r="I53" s="155"/>
      <c r="J53" s="155"/>
      <c r="K53" s="155"/>
    </row>
    <row r="54" spans="7:11" ht="13.5">
      <c r="G54" s="155"/>
      <c r="H54" s="155"/>
      <c r="I54" s="155"/>
      <c r="J54" s="155"/>
      <c r="K54" s="155"/>
    </row>
    <row r="55" spans="7:11" ht="13.5">
      <c r="G55" s="155"/>
      <c r="H55" s="155"/>
      <c r="I55" s="155"/>
      <c r="J55" s="155"/>
      <c r="K55" s="155"/>
    </row>
    <row r="56" spans="7:11" ht="13.5">
      <c r="G56" s="155"/>
      <c r="H56" s="155"/>
      <c r="I56" s="155"/>
      <c r="J56" s="155"/>
      <c r="K56" s="155"/>
    </row>
    <row r="57" spans="7:11" ht="13.5">
      <c r="G57" s="155"/>
      <c r="H57" s="155"/>
      <c r="I57" s="155"/>
      <c r="J57" s="155"/>
      <c r="K57" s="155"/>
    </row>
    <row r="58" spans="7:11" ht="13.5">
      <c r="G58" s="155"/>
      <c r="H58" s="155"/>
      <c r="I58" s="155"/>
      <c r="J58" s="155"/>
      <c r="K58" s="155"/>
    </row>
    <row r="59" spans="7:11" ht="13.5">
      <c r="G59" s="155"/>
      <c r="H59" s="155"/>
      <c r="I59" s="155"/>
      <c r="J59" s="155"/>
      <c r="K59" s="155"/>
    </row>
  </sheetData>
  <sheetProtection/>
  <mergeCells count="2">
    <mergeCell ref="A3:B3"/>
    <mergeCell ref="A1:F1"/>
  </mergeCells>
  <printOptions horizontalCentered="1"/>
  <pageMargins left="0" right="0" top="0" bottom="0" header="0.01" footer="0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GridLines="0" zoomScalePageLayoutView="0" workbookViewId="0" topLeftCell="A30">
      <selection activeCell="D43" sqref="D43"/>
    </sheetView>
  </sheetViews>
  <sheetFormatPr defaultColWidth="9.140625" defaultRowHeight="12.75" outlineLevelRow="1"/>
  <cols>
    <col min="1" max="1" width="3.7109375" style="13" customWidth="1"/>
    <col min="2" max="2" width="37.7109375" style="130" customWidth="1"/>
    <col min="3" max="3" width="19.140625" style="131" customWidth="1"/>
    <col min="4" max="4" width="19.140625" style="55" customWidth="1"/>
    <col min="5" max="5" width="28.421875" style="55" customWidth="1"/>
    <col min="6" max="6" width="12.8515625" style="132" customWidth="1"/>
    <col min="7" max="7" width="19.421875" style="17" customWidth="1" collapsed="1"/>
    <col min="8" max="16384" width="9.140625" style="13" customWidth="1"/>
  </cols>
  <sheetData>
    <row r="1" spans="1:7" s="92" customFormat="1" ht="15">
      <c r="A1" s="173" t="s">
        <v>9</v>
      </c>
      <c r="B1" s="174"/>
      <c r="C1" s="174"/>
      <c r="D1" s="174"/>
      <c r="E1" s="105" t="s">
        <v>70</v>
      </c>
      <c r="F1" s="91"/>
      <c r="G1" s="90"/>
    </row>
    <row r="2" spans="3:7" s="92" customFormat="1" ht="13.5" hidden="1" outlineLevel="1">
      <c r="C2" s="93" t="s">
        <v>7</v>
      </c>
      <c r="D2" s="93"/>
      <c r="E2" s="93"/>
      <c r="G2" s="94"/>
    </row>
    <row r="3" spans="3:7" s="92" customFormat="1" ht="13.5" hidden="1" outlineLevel="1">
      <c r="C3" s="93" t="s">
        <v>61</v>
      </c>
      <c r="D3" s="93"/>
      <c r="E3" s="93"/>
      <c r="G3" s="94"/>
    </row>
    <row r="4" spans="3:7" s="92" customFormat="1" ht="13.5" hidden="1" outlineLevel="1">
      <c r="C4" s="93" t="s">
        <v>55</v>
      </c>
      <c r="D4" s="95"/>
      <c r="E4" s="95"/>
      <c r="G4" s="94"/>
    </row>
    <row r="5" spans="3:7" s="92" customFormat="1" ht="13.5" hidden="1" outlineLevel="1">
      <c r="C5" s="93"/>
      <c r="D5" s="95"/>
      <c r="E5" s="95"/>
      <c r="G5" s="94"/>
    </row>
    <row r="6" spans="3:7" s="92" customFormat="1" ht="13.5" hidden="1" outlineLevel="1">
      <c r="C6" s="93" t="s">
        <v>8</v>
      </c>
      <c r="D6" s="93"/>
      <c r="E6" s="93"/>
      <c r="G6" s="94"/>
    </row>
    <row r="7" spans="3:7" s="92" customFormat="1" ht="24.75" customHeight="1" hidden="1" outlineLevel="1">
      <c r="C7" s="180" t="s">
        <v>69</v>
      </c>
      <c r="D7" s="180"/>
      <c r="E7" s="96"/>
      <c r="G7" s="94"/>
    </row>
    <row r="8" spans="3:7" s="92" customFormat="1" ht="13.5" hidden="1" outlineLevel="1">
      <c r="C8" s="97" t="s">
        <v>63</v>
      </c>
      <c r="D8" s="98"/>
      <c r="E8" s="98"/>
      <c r="G8" s="94"/>
    </row>
    <row r="9" spans="3:7" s="92" customFormat="1" ht="13.5" collapsed="1">
      <c r="C9" s="99"/>
      <c r="G9" s="94"/>
    </row>
    <row r="10" spans="1:7" s="92" customFormat="1" ht="14.25" customHeight="1">
      <c r="A10" s="181" t="s">
        <v>25</v>
      </c>
      <c r="B10" s="181"/>
      <c r="C10" s="181"/>
      <c r="D10" s="181"/>
      <c r="E10" s="181"/>
      <c r="F10" s="100"/>
      <c r="G10" s="101"/>
    </row>
    <row r="11" spans="2:7" s="26" customFormat="1" ht="15">
      <c r="B11" s="102"/>
      <c r="C11" s="103"/>
      <c r="E11" s="105"/>
      <c r="F11" s="106"/>
      <c r="G11" s="105"/>
    </row>
    <row r="12" spans="1:7" s="26" customFormat="1" ht="18.75" customHeight="1" thickBot="1">
      <c r="A12" s="175" t="str">
        <f>TOTAL!A3</f>
        <v>29/9/2021</v>
      </c>
      <c r="B12" s="176"/>
      <c r="C12" s="103"/>
      <c r="F12" s="104"/>
      <c r="G12" s="107"/>
    </row>
    <row r="13" spans="1:7" s="48" customFormat="1" ht="21" thickBot="1">
      <c r="A13" s="146" t="s">
        <v>67</v>
      </c>
      <c r="B13" s="108" t="s">
        <v>1</v>
      </c>
      <c r="C13" s="41" t="s">
        <v>64</v>
      </c>
      <c r="D13" s="109" t="s">
        <v>2</v>
      </c>
      <c r="E13" s="178" t="s">
        <v>56</v>
      </c>
      <c r="F13" s="110"/>
      <c r="G13" s="3"/>
    </row>
    <row r="14" spans="1:7" s="18" customFormat="1" ht="21" thickBot="1">
      <c r="A14" s="31">
        <v>0</v>
      </c>
      <c r="B14" s="32">
        <v>1</v>
      </c>
      <c r="C14" s="33">
        <v>2</v>
      </c>
      <c r="D14" s="40" t="s">
        <v>10</v>
      </c>
      <c r="E14" s="179"/>
      <c r="F14" s="20" t="s">
        <v>65</v>
      </c>
      <c r="G14" s="20" t="s">
        <v>66</v>
      </c>
    </row>
    <row r="15" spans="1:18" s="112" customFormat="1" ht="24.75" customHeight="1">
      <c r="A15" s="111">
        <v>1</v>
      </c>
      <c r="B15" s="66" t="s">
        <v>12</v>
      </c>
      <c r="C15" s="168">
        <f>773.72+7</f>
        <v>780.72</v>
      </c>
      <c r="D15" s="64">
        <f aca="true" t="shared" si="0" ref="D15:D47">ROUND(C15/C$48*C$49,2)</f>
        <v>427.25</v>
      </c>
      <c r="E15" s="70" t="s">
        <v>74</v>
      </c>
      <c r="F15" s="39">
        <f>C15-G15</f>
        <v>-111.10000000000002</v>
      </c>
      <c r="G15" s="38">
        <v>891.82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8" s="112" customFormat="1" ht="24.75" customHeight="1">
      <c r="A16" s="113">
        <f>A15+1</f>
        <v>2</v>
      </c>
      <c r="B16" s="67" t="s">
        <v>58</v>
      </c>
      <c r="C16" s="46">
        <v>1134</v>
      </c>
      <c r="D16" s="157">
        <f t="shared" si="0"/>
        <v>620.59</v>
      </c>
      <c r="E16" s="70"/>
      <c r="F16" s="39">
        <f aca="true" t="shared" si="1" ref="F16:F47">C16-G16</f>
        <v>-76.59999999999991</v>
      </c>
      <c r="G16" s="38">
        <v>1210.6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s="112" customFormat="1" ht="24.75" customHeight="1">
      <c r="A17" s="113">
        <f aca="true" t="shared" si="2" ref="A17:A47">A16+1</f>
        <v>3</v>
      </c>
      <c r="B17" s="67" t="s">
        <v>36</v>
      </c>
      <c r="C17" s="46">
        <v>701.03</v>
      </c>
      <c r="D17" s="158">
        <f t="shared" si="0"/>
        <v>383.64</v>
      </c>
      <c r="E17" s="70"/>
      <c r="F17" s="39">
        <f t="shared" si="1"/>
        <v>-35.07000000000005</v>
      </c>
      <c r="G17" s="38">
        <v>736.1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s="112" customFormat="1" ht="24.75" customHeight="1">
      <c r="A18" s="113">
        <f t="shared" si="2"/>
        <v>4</v>
      </c>
      <c r="B18" s="67" t="s">
        <v>14</v>
      </c>
      <c r="C18" s="46">
        <v>672.6</v>
      </c>
      <c r="D18" s="158">
        <f t="shared" si="0"/>
        <v>368.09</v>
      </c>
      <c r="E18" s="70"/>
      <c r="F18" s="39">
        <f t="shared" si="1"/>
        <v>-29.799999999999955</v>
      </c>
      <c r="G18" s="38">
        <v>702.4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s="112" customFormat="1" ht="24.75" customHeight="1">
      <c r="A19" s="113">
        <f t="shared" si="2"/>
        <v>5</v>
      </c>
      <c r="B19" s="115" t="s">
        <v>62</v>
      </c>
      <c r="C19" s="46">
        <v>616.6</v>
      </c>
      <c r="D19" s="158">
        <f t="shared" si="0"/>
        <v>337.44</v>
      </c>
      <c r="E19" s="70"/>
      <c r="F19" s="39"/>
      <c r="G19" s="38">
        <v>666.6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s="14" customFormat="1" ht="24.75" customHeight="1">
      <c r="A20" s="113">
        <f t="shared" si="2"/>
        <v>6</v>
      </c>
      <c r="B20" s="69" t="s">
        <v>54</v>
      </c>
      <c r="C20" s="46">
        <v>1724.2</v>
      </c>
      <c r="D20" s="158">
        <f t="shared" si="0"/>
        <v>943.58</v>
      </c>
      <c r="E20" s="70"/>
      <c r="F20" s="39">
        <f>C20-G20</f>
        <v>177.20000000000005</v>
      </c>
      <c r="G20" s="38">
        <v>1547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s="112" customFormat="1" ht="24.75" customHeight="1">
      <c r="A21" s="113">
        <f t="shared" si="2"/>
        <v>7</v>
      </c>
      <c r="B21" s="67" t="s">
        <v>37</v>
      </c>
      <c r="C21" s="46">
        <v>3382.14</v>
      </c>
      <c r="D21" s="158">
        <f>ROUND(C21/C$48*C$49,2)</f>
        <v>1850.9</v>
      </c>
      <c r="E21" s="70"/>
      <c r="F21" s="39">
        <f t="shared" si="1"/>
        <v>23.33999999999969</v>
      </c>
      <c r="G21" s="38">
        <v>3358.8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s="14" customFormat="1" ht="24.75" customHeight="1">
      <c r="A22" s="113">
        <f t="shared" si="2"/>
        <v>8</v>
      </c>
      <c r="B22" s="67" t="s">
        <v>53</v>
      </c>
      <c r="C22" s="46">
        <v>441.2</v>
      </c>
      <c r="D22" s="158">
        <f t="shared" si="0"/>
        <v>241.45</v>
      </c>
      <c r="E22" s="70"/>
      <c r="F22" s="39">
        <f t="shared" si="1"/>
        <v>23</v>
      </c>
      <c r="G22" s="38">
        <v>418.2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18" s="112" customFormat="1" ht="24.75" customHeight="1">
      <c r="A23" s="113">
        <f t="shared" si="2"/>
        <v>9</v>
      </c>
      <c r="B23" s="67" t="s">
        <v>38</v>
      </c>
      <c r="C23" s="46">
        <v>285</v>
      </c>
      <c r="D23" s="158">
        <f t="shared" si="0"/>
        <v>155.97</v>
      </c>
      <c r="E23" s="70"/>
      <c r="F23" s="39">
        <f t="shared" si="1"/>
        <v>-89.30000000000001</v>
      </c>
      <c r="G23" s="38">
        <v>374.3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s="112" customFormat="1" ht="24.75" customHeight="1">
      <c r="A24" s="113">
        <f t="shared" si="2"/>
        <v>10</v>
      </c>
      <c r="B24" s="67" t="s">
        <v>39</v>
      </c>
      <c r="C24" s="46">
        <v>461.1</v>
      </c>
      <c r="D24" s="158">
        <f t="shared" si="0"/>
        <v>252.34</v>
      </c>
      <c r="E24" s="70"/>
      <c r="F24" s="39">
        <f t="shared" si="1"/>
        <v>49.85000000000002</v>
      </c>
      <c r="G24" s="38">
        <v>411.25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s="112" customFormat="1" ht="24.75" customHeight="1">
      <c r="A25" s="113">
        <f t="shared" si="2"/>
        <v>11</v>
      </c>
      <c r="B25" s="67" t="s">
        <v>24</v>
      </c>
      <c r="C25" s="46">
        <v>662.5</v>
      </c>
      <c r="D25" s="158">
        <f t="shared" si="0"/>
        <v>362.56</v>
      </c>
      <c r="E25" s="70"/>
      <c r="F25" s="39">
        <f>C25-G25</f>
        <v>-165</v>
      </c>
      <c r="G25" s="38">
        <v>827.5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s="112" customFormat="1" ht="24.75" customHeight="1">
      <c r="A26" s="113">
        <f t="shared" si="2"/>
        <v>12</v>
      </c>
      <c r="B26" s="67" t="s">
        <v>15</v>
      </c>
      <c r="C26" s="46">
        <v>664.36</v>
      </c>
      <c r="D26" s="158">
        <f t="shared" si="0"/>
        <v>363.58</v>
      </c>
      <c r="E26" s="70"/>
      <c r="F26" s="39">
        <f t="shared" si="1"/>
        <v>0</v>
      </c>
      <c r="G26" s="38">
        <v>664.36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s="112" customFormat="1" ht="24.75" customHeight="1">
      <c r="A27" s="113">
        <f t="shared" si="2"/>
        <v>13</v>
      </c>
      <c r="B27" s="67" t="s">
        <v>16</v>
      </c>
      <c r="C27" s="46">
        <f>634.16</f>
        <v>634.16</v>
      </c>
      <c r="D27" s="158">
        <f t="shared" si="0"/>
        <v>347.05</v>
      </c>
      <c r="E27" s="70"/>
      <c r="F27" s="39">
        <f t="shared" si="1"/>
        <v>-66.24000000000001</v>
      </c>
      <c r="G27" s="38">
        <v>700.4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s="14" customFormat="1" ht="24.75" customHeight="1">
      <c r="A28" s="113">
        <f t="shared" si="2"/>
        <v>14</v>
      </c>
      <c r="B28" s="67" t="s">
        <v>49</v>
      </c>
      <c r="C28" s="46">
        <v>377.48</v>
      </c>
      <c r="D28" s="158">
        <f t="shared" si="0"/>
        <v>206.58</v>
      </c>
      <c r="E28" s="70"/>
      <c r="F28" s="39">
        <f t="shared" si="1"/>
        <v>-25</v>
      </c>
      <c r="G28" s="38">
        <v>402.48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18" s="112" customFormat="1" ht="24.75" customHeight="1">
      <c r="A29" s="113">
        <f t="shared" si="2"/>
        <v>15</v>
      </c>
      <c r="B29" s="67" t="s">
        <v>40</v>
      </c>
      <c r="C29" s="46">
        <v>468</v>
      </c>
      <c r="D29" s="158">
        <f t="shared" si="0"/>
        <v>256.12</v>
      </c>
      <c r="E29" s="70"/>
      <c r="F29" s="39">
        <f t="shared" si="1"/>
        <v>-19</v>
      </c>
      <c r="G29" s="38">
        <v>487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s="29" customFormat="1" ht="24.75" customHeight="1">
      <c r="A30" s="113">
        <f t="shared" si="2"/>
        <v>16</v>
      </c>
      <c r="B30" s="67" t="s">
        <v>17</v>
      </c>
      <c r="C30" s="46">
        <v>413</v>
      </c>
      <c r="D30" s="158">
        <f t="shared" si="0"/>
        <v>226.02</v>
      </c>
      <c r="E30" s="70"/>
      <c r="F30" s="39">
        <f t="shared" si="1"/>
        <v>48.60000000000002</v>
      </c>
      <c r="G30" s="38">
        <v>364.4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112" customFormat="1" ht="24.75" customHeight="1">
      <c r="A31" s="113">
        <f t="shared" si="2"/>
        <v>17</v>
      </c>
      <c r="B31" s="67" t="s">
        <v>59</v>
      </c>
      <c r="C31" s="46">
        <v>607.39</v>
      </c>
      <c r="D31" s="158">
        <f t="shared" si="0"/>
        <v>332.4</v>
      </c>
      <c r="E31" s="70"/>
      <c r="F31" s="39">
        <f t="shared" si="1"/>
        <v>-69.61000000000001</v>
      </c>
      <c r="G31" s="38">
        <v>677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s="14" customFormat="1" ht="24.75" customHeight="1">
      <c r="A32" s="113">
        <f t="shared" si="2"/>
        <v>18</v>
      </c>
      <c r="B32" s="68" t="s">
        <v>13</v>
      </c>
      <c r="C32" s="46">
        <v>1169.94</v>
      </c>
      <c r="D32" s="158">
        <f t="shared" si="0"/>
        <v>640.26</v>
      </c>
      <c r="E32" s="70"/>
      <c r="F32" s="114">
        <f>C32-G32</f>
        <v>-294.05999999999995</v>
      </c>
      <c r="G32" s="156">
        <v>1464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 s="14" customFormat="1" ht="24.75" customHeight="1">
      <c r="A33" s="113">
        <f t="shared" si="2"/>
        <v>19</v>
      </c>
      <c r="B33" s="67" t="s">
        <v>18</v>
      </c>
      <c r="C33" s="46">
        <v>1150.51</v>
      </c>
      <c r="D33" s="158">
        <f t="shared" si="0"/>
        <v>629.62</v>
      </c>
      <c r="E33" s="70"/>
      <c r="F33" s="39">
        <f>C33-G33</f>
        <v>-86.33999999999992</v>
      </c>
      <c r="G33" s="38">
        <v>1236.85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s="14" customFormat="1" ht="24.75" customHeight="1">
      <c r="A34" s="113">
        <f t="shared" si="2"/>
        <v>20</v>
      </c>
      <c r="B34" s="67" t="s">
        <v>50</v>
      </c>
      <c r="C34" s="46">
        <v>672.65</v>
      </c>
      <c r="D34" s="158">
        <f t="shared" si="0"/>
        <v>368.11</v>
      </c>
      <c r="E34" s="70"/>
      <c r="F34" s="39">
        <f>C34-G34</f>
        <v>-8.75</v>
      </c>
      <c r="G34" s="38">
        <v>681.4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24.75" customHeight="1">
      <c r="A35" s="113">
        <f t="shared" si="2"/>
        <v>21</v>
      </c>
      <c r="B35" s="68" t="s">
        <v>68</v>
      </c>
      <c r="C35" s="65">
        <v>485.8</v>
      </c>
      <c r="D35" s="158">
        <f t="shared" si="0"/>
        <v>265.86</v>
      </c>
      <c r="E35" s="70"/>
      <c r="F35" s="39"/>
      <c r="G35" s="38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s="14" customFormat="1" ht="24.75" customHeight="1">
      <c r="A36" s="113">
        <f t="shared" si="2"/>
        <v>22</v>
      </c>
      <c r="B36" s="67" t="s">
        <v>20</v>
      </c>
      <c r="C36" s="46">
        <v>1514.87</v>
      </c>
      <c r="D36" s="158">
        <f t="shared" si="0"/>
        <v>829.02</v>
      </c>
      <c r="E36" s="70"/>
      <c r="F36" s="39">
        <f>C36-G36</f>
        <v>-49.13000000000011</v>
      </c>
      <c r="G36" s="38">
        <v>1564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s="14" customFormat="1" ht="24.75" customHeight="1">
      <c r="A37" s="113">
        <f t="shared" si="2"/>
        <v>23</v>
      </c>
      <c r="B37" s="67" t="s">
        <v>31</v>
      </c>
      <c r="C37" s="46">
        <v>720.6</v>
      </c>
      <c r="D37" s="158">
        <f t="shared" si="0"/>
        <v>394.35</v>
      </c>
      <c r="E37" s="70"/>
      <c r="F37" s="39">
        <f t="shared" si="1"/>
        <v>-41.60000000000002</v>
      </c>
      <c r="G37" s="38">
        <v>762.2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s="14" customFormat="1" ht="24.75" customHeight="1">
      <c r="A38" s="113">
        <f t="shared" si="2"/>
        <v>24</v>
      </c>
      <c r="B38" s="67" t="s">
        <v>41</v>
      </c>
      <c r="C38" s="46">
        <v>680.3199999999999</v>
      </c>
      <c r="D38" s="158">
        <f t="shared" si="0"/>
        <v>372.31</v>
      </c>
      <c r="E38" s="70"/>
      <c r="F38" s="39">
        <f t="shared" si="1"/>
        <v>-62.760000000000105</v>
      </c>
      <c r="G38" s="38">
        <v>743.08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s="14" customFormat="1" ht="24.75" customHeight="1">
      <c r="A39" s="113">
        <f t="shared" si="2"/>
        <v>25</v>
      </c>
      <c r="B39" s="67" t="s">
        <v>42</v>
      </c>
      <c r="C39" s="46">
        <v>695.2</v>
      </c>
      <c r="D39" s="158">
        <f t="shared" si="0"/>
        <v>380.45</v>
      </c>
      <c r="E39" s="70"/>
      <c r="F39" s="39">
        <f t="shared" si="1"/>
        <v>36.200000000000045</v>
      </c>
      <c r="G39" s="38">
        <v>659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s="1" customFormat="1" ht="24.75" customHeight="1">
      <c r="A40" s="113">
        <f t="shared" si="2"/>
        <v>26</v>
      </c>
      <c r="B40" s="68" t="s">
        <v>60</v>
      </c>
      <c r="C40" s="46">
        <v>439.96999999999997</v>
      </c>
      <c r="D40" s="158">
        <f t="shared" si="0"/>
        <v>240.78</v>
      </c>
      <c r="E40" s="71"/>
      <c r="F40" s="58"/>
      <c r="G40" s="38">
        <v>372.92999999999995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s="14" customFormat="1" ht="24.75" customHeight="1">
      <c r="A41" s="113">
        <f t="shared" si="2"/>
        <v>27</v>
      </c>
      <c r="B41" s="67" t="s">
        <v>43</v>
      </c>
      <c r="C41" s="46">
        <v>828.8299999999999</v>
      </c>
      <c r="D41" s="158">
        <f t="shared" si="0"/>
        <v>453.58</v>
      </c>
      <c r="E41" s="70"/>
      <c r="F41" s="39">
        <f t="shared" si="1"/>
        <v>-205.47000000000003</v>
      </c>
      <c r="G41" s="38">
        <v>1034.3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 s="14" customFormat="1" ht="24.75" customHeight="1">
      <c r="A42" s="113">
        <f t="shared" si="2"/>
        <v>28</v>
      </c>
      <c r="B42" s="67" t="s">
        <v>44</v>
      </c>
      <c r="C42" s="46">
        <f>2179.1-30</f>
        <v>2149.1</v>
      </c>
      <c r="D42" s="158">
        <f>ROUND(C42/C$48*C$49,2)-0.01</f>
        <v>1176.1</v>
      </c>
      <c r="E42" s="70" t="s">
        <v>76</v>
      </c>
      <c r="F42" s="39">
        <f t="shared" si="1"/>
        <v>-295.6999999999998</v>
      </c>
      <c r="G42" s="38">
        <v>2444.7999999999997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 s="14" customFormat="1" ht="24.75" customHeight="1">
      <c r="A43" s="113">
        <f t="shared" si="2"/>
        <v>29</v>
      </c>
      <c r="B43" s="67" t="s">
        <v>45</v>
      </c>
      <c r="C43" s="46">
        <v>536.87</v>
      </c>
      <c r="D43" s="158">
        <f t="shared" si="0"/>
        <v>293.81</v>
      </c>
      <c r="E43" s="70"/>
      <c r="F43" s="39">
        <f t="shared" si="1"/>
        <v>-82.73000000000002</v>
      </c>
      <c r="G43" s="38">
        <v>619.6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s="30" customFormat="1" ht="24.75" customHeight="1">
      <c r="A44" s="113">
        <f t="shared" si="2"/>
        <v>30</v>
      </c>
      <c r="B44" s="67" t="s">
        <v>21</v>
      </c>
      <c r="C44" s="46">
        <v>793.9399999999999</v>
      </c>
      <c r="D44" s="158">
        <f t="shared" si="0"/>
        <v>434.49</v>
      </c>
      <c r="E44" s="70"/>
      <c r="F44" s="39">
        <f t="shared" si="1"/>
        <v>-56.35000000000002</v>
      </c>
      <c r="G44" s="38">
        <v>850.29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1:18" s="14" customFormat="1" ht="24.75" customHeight="1">
      <c r="A45" s="113">
        <f t="shared" si="2"/>
        <v>31</v>
      </c>
      <c r="B45" s="67" t="s">
        <v>46</v>
      </c>
      <c r="C45" s="65">
        <v>603.9</v>
      </c>
      <c r="D45" s="158">
        <f t="shared" si="0"/>
        <v>330.49</v>
      </c>
      <c r="E45" s="70"/>
      <c r="F45" s="39">
        <f t="shared" si="1"/>
        <v>-17.409999999999968</v>
      </c>
      <c r="G45" s="38">
        <v>621.31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24.75" customHeight="1">
      <c r="A46" s="113">
        <f t="shared" si="2"/>
        <v>32</v>
      </c>
      <c r="B46" s="68" t="s">
        <v>47</v>
      </c>
      <c r="C46" s="65">
        <v>1248.8</v>
      </c>
      <c r="D46" s="158">
        <f t="shared" si="0"/>
        <v>683.41</v>
      </c>
      <c r="E46" s="70"/>
      <c r="F46" s="39">
        <f t="shared" si="1"/>
        <v>-293.1400000000001</v>
      </c>
      <c r="G46" s="38">
        <v>1541.94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24.75" customHeight="1">
      <c r="A47" s="113">
        <f t="shared" si="2"/>
        <v>33</v>
      </c>
      <c r="B47" s="68" t="s">
        <v>19</v>
      </c>
      <c r="C47" s="65">
        <v>718.2</v>
      </c>
      <c r="D47" s="158">
        <f t="shared" si="0"/>
        <v>393.04</v>
      </c>
      <c r="E47" s="70"/>
      <c r="F47" s="39">
        <f t="shared" si="1"/>
        <v>-512.3999999999999</v>
      </c>
      <c r="G47" s="38">
        <v>1230.6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8" customHeight="1">
      <c r="A48" s="15"/>
      <c r="B48" s="116" t="s">
        <v>3</v>
      </c>
      <c r="C48" s="5">
        <f>SUM(C15:C47)</f>
        <v>28434.979999999996</v>
      </c>
      <c r="D48" s="159">
        <f>SUM(D15:D47)</f>
        <v>15561.240000000003</v>
      </c>
      <c r="E48" s="71"/>
      <c r="F48" s="37"/>
      <c r="G48" s="38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15"/>
      <c r="B49" s="117" t="s">
        <v>22</v>
      </c>
      <c r="C49" s="5">
        <f>C50*0.5-0.01</f>
        <v>15561.24</v>
      </c>
      <c r="D49" s="51"/>
      <c r="E49" s="118"/>
      <c r="F49" s="110"/>
      <c r="G49" s="3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7" ht="13.5" thickBot="1">
      <c r="A50" s="16"/>
      <c r="B50" s="119" t="s">
        <v>5</v>
      </c>
      <c r="C50" s="164">
        <v>31122.5</v>
      </c>
      <c r="D50" s="120"/>
      <c r="E50" s="121"/>
      <c r="F50" s="122"/>
      <c r="G50" s="123"/>
    </row>
    <row r="51" spans="2:6" ht="12.75">
      <c r="B51" s="12"/>
      <c r="C51" s="3"/>
      <c r="D51" s="17"/>
      <c r="E51" s="17"/>
      <c r="F51" s="23"/>
    </row>
    <row r="52" spans="2:6" ht="12.75">
      <c r="B52" s="12" t="s">
        <v>4</v>
      </c>
      <c r="C52" s="3">
        <f>ROUND(C49/C48,2)</f>
        <v>0.55</v>
      </c>
      <c r="D52" s="17"/>
      <c r="E52" s="17"/>
      <c r="F52" s="23"/>
    </row>
    <row r="53" spans="2:6" ht="12.75">
      <c r="B53" s="12"/>
      <c r="C53" s="3"/>
      <c r="D53" s="17"/>
      <c r="E53" s="17"/>
      <c r="F53" s="23"/>
    </row>
    <row r="54" spans="1:7" ht="12.75">
      <c r="A54" s="170" t="s">
        <v>48</v>
      </c>
      <c r="B54" s="171"/>
      <c r="C54" s="49"/>
      <c r="D54" s="19"/>
      <c r="E54" s="19" t="s">
        <v>51</v>
      </c>
      <c r="F54" s="24"/>
      <c r="G54" s="124"/>
    </row>
    <row r="55" spans="1:7" ht="12.75" customHeight="1">
      <c r="A55" s="172" t="s">
        <v>6</v>
      </c>
      <c r="B55" s="172"/>
      <c r="C55" s="125"/>
      <c r="D55" s="126"/>
      <c r="E55" s="126" t="s">
        <v>52</v>
      </c>
      <c r="F55" s="127"/>
      <c r="G55" s="124"/>
    </row>
    <row r="56" spans="2:6" ht="12.75">
      <c r="B56" s="128"/>
      <c r="C56" s="129"/>
      <c r="D56" s="17"/>
      <c r="E56" s="17"/>
      <c r="F56" s="23"/>
    </row>
    <row r="57" spans="2:6" ht="12.75">
      <c r="B57" s="128"/>
      <c r="C57" s="129"/>
      <c r="D57" s="17"/>
      <c r="E57" s="17"/>
      <c r="F57" s="23"/>
    </row>
    <row r="58" spans="2:6" ht="12.75">
      <c r="B58" s="128"/>
      <c r="C58" s="129"/>
      <c r="D58" s="17"/>
      <c r="E58" s="17"/>
      <c r="F58" s="23"/>
    </row>
    <row r="59" spans="2:6" ht="12.75">
      <c r="B59" s="128"/>
      <c r="C59" s="129"/>
      <c r="D59" s="17"/>
      <c r="E59" s="17"/>
      <c r="F59" s="23"/>
    </row>
  </sheetData>
  <sheetProtection/>
  <mergeCells count="7">
    <mergeCell ref="E13:E14"/>
    <mergeCell ref="A1:D1"/>
    <mergeCell ref="A55:B55"/>
    <mergeCell ref="A54:B54"/>
    <mergeCell ref="A12:B12"/>
    <mergeCell ref="C7:D7"/>
    <mergeCell ref="A10:E10"/>
  </mergeCells>
  <printOptions horizontalCentered="1" verticalCentered="1"/>
  <pageMargins left="0.196850393700787" right="0.196850393700787" top="0.24" bottom="0" header="0.17" footer="0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zoomScalePageLayoutView="0" workbookViewId="0" topLeftCell="A15">
      <selection activeCell="D17" sqref="D17"/>
    </sheetView>
  </sheetViews>
  <sheetFormatPr defaultColWidth="9.140625" defaultRowHeight="12.75" outlineLevelRow="1"/>
  <cols>
    <col min="1" max="1" width="3.57421875" style="13" customWidth="1"/>
    <col min="2" max="2" width="34.421875" style="13" customWidth="1"/>
    <col min="3" max="3" width="17.421875" style="1" customWidth="1"/>
    <col min="4" max="4" width="18.28125" style="13" customWidth="1"/>
    <col min="5" max="5" width="28.140625" style="13" hidden="1" customWidth="1"/>
    <col min="6" max="6" width="27.421875" style="13" customWidth="1"/>
    <col min="7" max="7" width="11.140625" style="13" customWidth="1"/>
    <col min="8" max="8" width="11.00390625" style="13" customWidth="1" collapsed="1"/>
    <col min="9" max="9" width="9.140625" style="13" customWidth="1"/>
    <col min="10" max="16384" width="9.140625" style="13" customWidth="1"/>
  </cols>
  <sheetData>
    <row r="1" spans="1:6" s="92" customFormat="1" ht="15">
      <c r="A1" s="173" t="s">
        <v>9</v>
      </c>
      <c r="B1" s="174"/>
      <c r="C1" s="174"/>
      <c r="D1" s="174"/>
      <c r="E1" s="90"/>
      <c r="F1" s="105" t="s">
        <v>71</v>
      </c>
    </row>
    <row r="2" spans="1:6" s="92" customFormat="1" ht="13.5">
      <c r="A2" s="89"/>
      <c r="B2" s="90"/>
      <c r="C2" s="133"/>
      <c r="D2" s="90"/>
      <c r="E2" s="90"/>
      <c r="F2" s="90"/>
    </row>
    <row r="3" spans="3:6" s="92" customFormat="1" ht="13.5" hidden="1" outlineLevel="1">
      <c r="C3" s="93" t="s">
        <v>7</v>
      </c>
      <c r="D3" s="93"/>
      <c r="E3" s="93"/>
      <c r="F3" s="93"/>
    </row>
    <row r="4" spans="3:6" s="92" customFormat="1" ht="13.5" hidden="1" outlineLevel="1">
      <c r="C4" s="93" t="s">
        <v>61</v>
      </c>
      <c r="D4" s="93"/>
      <c r="E4" s="93"/>
      <c r="F4" s="93"/>
    </row>
    <row r="5" spans="3:6" s="92" customFormat="1" ht="13.5" hidden="1" outlineLevel="1">
      <c r="C5" s="93" t="s">
        <v>55</v>
      </c>
      <c r="D5" s="95"/>
      <c r="E5" s="95"/>
      <c r="F5" s="95"/>
    </row>
    <row r="6" spans="3:6" s="92" customFormat="1" ht="13.5" hidden="1" outlineLevel="1">
      <c r="C6" s="93"/>
      <c r="D6" s="95"/>
      <c r="E6" s="95"/>
      <c r="F6" s="95"/>
    </row>
    <row r="7" spans="3:6" s="92" customFormat="1" ht="13.5" hidden="1" outlineLevel="1">
      <c r="C7" s="93" t="s">
        <v>8</v>
      </c>
      <c r="D7" s="93"/>
      <c r="E7" s="93"/>
      <c r="F7" s="93"/>
    </row>
    <row r="8" spans="3:6" s="92" customFormat="1" ht="18.75" customHeight="1" hidden="1" outlineLevel="1">
      <c r="C8" s="180" t="s">
        <v>69</v>
      </c>
      <c r="D8" s="180"/>
      <c r="E8" s="96"/>
      <c r="F8" s="96"/>
    </row>
    <row r="9" spans="3:6" s="92" customFormat="1" ht="13.5" hidden="1" outlineLevel="1">
      <c r="C9" s="97" t="s">
        <v>63</v>
      </c>
      <c r="D9" s="98"/>
      <c r="E9" s="98"/>
      <c r="F9" s="98"/>
    </row>
    <row r="10" spans="3:6" s="92" customFormat="1" ht="13.5" hidden="1" outlineLevel="1">
      <c r="C10" s="97"/>
      <c r="D10" s="98"/>
      <c r="E10" s="98"/>
      <c r="F10" s="98"/>
    </row>
    <row r="11" spans="1:6" s="92" customFormat="1" ht="13.5" collapsed="1">
      <c r="A11" s="187" t="s">
        <v>26</v>
      </c>
      <c r="B11" s="187"/>
      <c r="C11" s="187"/>
      <c r="D11" s="187"/>
      <c r="E11" s="187"/>
      <c r="F11" s="187"/>
    </row>
    <row r="13" spans="2:6" s="26" customFormat="1" ht="15.75" thickBot="1">
      <c r="B13" s="175" t="str">
        <f>TOTAL!A3</f>
        <v>29/9/2021</v>
      </c>
      <c r="C13" s="176"/>
      <c r="E13" s="105"/>
      <c r="F13" s="105"/>
    </row>
    <row r="14" spans="1:8" s="1" customFormat="1" ht="21" thickBot="1">
      <c r="A14" s="146" t="s">
        <v>67</v>
      </c>
      <c r="B14" s="108" t="s">
        <v>1</v>
      </c>
      <c r="C14" s="76" t="s">
        <v>64</v>
      </c>
      <c r="D14" s="83" t="s">
        <v>32</v>
      </c>
      <c r="E14" s="183" t="s">
        <v>56</v>
      </c>
      <c r="F14" s="178" t="s">
        <v>56</v>
      </c>
      <c r="G14" s="20" t="s">
        <v>65</v>
      </c>
      <c r="H14" s="20" t="s">
        <v>66</v>
      </c>
    </row>
    <row r="15" spans="1:8" s="2" customFormat="1" ht="27" thickBot="1">
      <c r="A15" s="161">
        <v>0</v>
      </c>
      <c r="B15" s="34">
        <v>1</v>
      </c>
      <c r="C15" s="77">
        <v>2</v>
      </c>
      <c r="D15" s="84" t="s">
        <v>33</v>
      </c>
      <c r="E15" s="184"/>
      <c r="F15" s="182"/>
      <c r="H15" s="42"/>
    </row>
    <row r="16" spans="1:8" ht="12.75">
      <c r="A16" s="43">
        <v>1</v>
      </c>
      <c r="B16" s="66" t="s">
        <v>12</v>
      </c>
      <c r="C16" s="50">
        <v>143</v>
      </c>
      <c r="D16" s="85">
        <f>ROUND(C16/C$49*C$50,2)-0.01</f>
        <v>270.18</v>
      </c>
      <c r="E16" s="78"/>
      <c r="F16" s="72"/>
      <c r="G16" s="44">
        <f aca="true" t="shared" si="0" ref="G16:G48">C16-H16</f>
        <v>5</v>
      </c>
      <c r="H16" s="17">
        <v>138</v>
      </c>
    </row>
    <row r="17" spans="1:8" ht="29.25" customHeight="1">
      <c r="A17" s="45">
        <f>A16+1</f>
        <v>2</v>
      </c>
      <c r="B17" s="67" t="s">
        <v>58</v>
      </c>
      <c r="C17" s="52">
        <v>322</v>
      </c>
      <c r="D17" s="86">
        <f aca="true" t="shared" si="1" ref="D17:D48">ROUND(C17/C$49*C$50,2)</f>
        <v>608.39</v>
      </c>
      <c r="E17" s="79"/>
      <c r="F17" s="73"/>
      <c r="G17" s="44">
        <f t="shared" si="0"/>
        <v>-134</v>
      </c>
      <c r="H17" s="17">
        <v>456</v>
      </c>
    </row>
    <row r="18" spans="1:8" ht="12.75">
      <c r="A18" s="45">
        <f>A17+1</f>
        <v>3</v>
      </c>
      <c r="B18" s="67" t="s">
        <v>36</v>
      </c>
      <c r="C18" s="52">
        <v>60</v>
      </c>
      <c r="D18" s="86">
        <f t="shared" si="1"/>
        <v>113.37</v>
      </c>
      <c r="E18" s="79"/>
      <c r="F18" s="73"/>
      <c r="G18" s="44">
        <f t="shared" si="0"/>
        <v>-62</v>
      </c>
      <c r="H18" s="17">
        <v>122</v>
      </c>
    </row>
    <row r="19" spans="1:8" ht="12.75">
      <c r="A19" s="45">
        <f>A18+1</f>
        <v>4</v>
      </c>
      <c r="B19" s="67" t="s">
        <v>14</v>
      </c>
      <c r="C19" s="52">
        <v>122</v>
      </c>
      <c r="D19" s="86">
        <f t="shared" si="1"/>
        <v>230.51</v>
      </c>
      <c r="E19" s="79"/>
      <c r="F19" s="73"/>
      <c r="G19" s="44">
        <f t="shared" si="0"/>
        <v>-1</v>
      </c>
      <c r="H19" s="17">
        <v>123</v>
      </c>
    </row>
    <row r="20" spans="1:8" ht="12.75">
      <c r="A20" s="45">
        <f aca="true" t="shared" si="2" ref="A20:A48">A19+1</f>
        <v>5</v>
      </c>
      <c r="B20" s="115" t="s">
        <v>62</v>
      </c>
      <c r="C20" s="52">
        <v>101</v>
      </c>
      <c r="D20" s="86">
        <f t="shared" si="1"/>
        <v>190.83</v>
      </c>
      <c r="E20" s="79"/>
      <c r="F20" s="73"/>
      <c r="G20" s="44"/>
      <c r="H20" s="17">
        <v>101</v>
      </c>
    </row>
    <row r="21" spans="1:8" ht="25.5" customHeight="1">
      <c r="A21" s="45">
        <f t="shared" si="2"/>
        <v>6</v>
      </c>
      <c r="B21" s="69" t="s">
        <v>54</v>
      </c>
      <c r="C21" s="52">
        <v>126</v>
      </c>
      <c r="D21" s="86">
        <f t="shared" si="1"/>
        <v>238.07</v>
      </c>
      <c r="E21" s="79"/>
      <c r="F21" s="73"/>
      <c r="G21" s="44">
        <f>C21-H21</f>
        <v>-152</v>
      </c>
      <c r="H21" s="17">
        <v>278</v>
      </c>
    </row>
    <row r="22" spans="1:8" ht="12.75">
      <c r="A22" s="45">
        <f t="shared" si="2"/>
        <v>7</v>
      </c>
      <c r="B22" s="67" t="s">
        <v>37</v>
      </c>
      <c r="C22" s="52">
        <v>161</v>
      </c>
      <c r="D22" s="86">
        <f t="shared" si="1"/>
        <v>304.2</v>
      </c>
      <c r="E22" s="79"/>
      <c r="F22" s="73"/>
      <c r="G22" s="44">
        <f t="shared" si="0"/>
        <v>0</v>
      </c>
      <c r="H22" s="17">
        <v>161</v>
      </c>
    </row>
    <row r="23" spans="1:8" ht="22.5">
      <c r="A23" s="45">
        <f t="shared" si="2"/>
        <v>8</v>
      </c>
      <c r="B23" s="67" t="s">
        <v>53</v>
      </c>
      <c r="C23" s="52">
        <v>71</v>
      </c>
      <c r="D23" s="86">
        <f t="shared" si="1"/>
        <v>134.15</v>
      </c>
      <c r="E23" s="79"/>
      <c r="F23" s="73"/>
      <c r="G23" s="44">
        <f t="shared" si="0"/>
        <v>0</v>
      </c>
      <c r="H23" s="17">
        <v>71</v>
      </c>
    </row>
    <row r="24" spans="1:8" ht="12.75">
      <c r="A24" s="45">
        <f t="shared" si="2"/>
        <v>9</v>
      </c>
      <c r="B24" s="67" t="s">
        <v>38</v>
      </c>
      <c r="C24" s="52">
        <v>135</v>
      </c>
      <c r="D24" s="86">
        <f t="shared" si="1"/>
        <v>255.07</v>
      </c>
      <c r="E24" s="79"/>
      <c r="F24" s="73"/>
      <c r="G24" s="44">
        <f t="shared" si="0"/>
        <v>-9</v>
      </c>
      <c r="H24" s="17">
        <v>144</v>
      </c>
    </row>
    <row r="25" spans="1:8" ht="12.75">
      <c r="A25" s="45">
        <f t="shared" si="2"/>
        <v>10</v>
      </c>
      <c r="B25" s="67" t="s">
        <v>39</v>
      </c>
      <c r="C25" s="52">
        <v>133</v>
      </c>
      <c r="D25" s="86">
        <f t="shared" si="1"/>
        <v>251.29</v>
      </c>
      <c r="E25" s="79"/>
      <c r="F25" s="73"/>
      <c r="G25" s="44">
        <f t="shared" si="0"/>
        <v>1</v>
      </c>
      <c r="H25" s="17">
        <v>132</v>
      </c>
    </row>
    <row r="26" spans="1:8" ht="12.75">
      <c r="A26" s="45">
        <f t="shared" si="2"/>
        <v>11</v>
      </c>
      <c r="B26" s="67" t="s">
        <v>24</v>
      </c>
      <c r="C26" s="52">
        <v>158</v>
      </c>
      <c r="D26" s="86">
        <f t="shared" si="1"/>
        <v>298.53</v>
      </c>
      <c r="E26" s="79"/>
      <c r="F26" s="73"/>
      <c r="G26" s="44">
        <f>C26-H26</f>
        <v>1</v>
      </c>
      <c r="H26" s="17">
        <v>157</v>
      </c>
    </row>
    <row r="27" spans="1:8" ht="12.75">
      <c r="A27" s="45">
        <f t="shared" si="2"/>
        <v>12</v>
      </c>
      <c r="B27" s="67" t="s">
        <v>15</v>
      </c>
      <c r="C27" s="52">
        <v>159</v>
      </c>
      <c r="D27" s="86">
        <f t="shared" si="1"/>
        <v>300.42</v>
      </c>
      <c r="E27" s="79"/>
      <c r="F27" s="73"/>
      <c r="G27" s="44">
        <f t="shared" si="0"/>
        <v>-2</v>
      </c>
      <c r="H27" s="17">
        <v>161</v>
      </c>
    </row>
    <row r="28" spans="1:8" s="14" customFormat="1" ht="22.5">
      <c r="A28" s="45">
        <f t="shared" si="2"/>
        <v>13</v>
      </c>
      <c r="B28" s="67" t="s">
        <v>16</v>
      </c>
      <c r="C28" s="52">
        <f>120-49</f>
        <v>71</v>
      </c>
      <c r="D28" s="86">
        <f t="shared" si="1"/>
        <v>134.15</v>
      </c>
      <c r="E28" s="79"/>
      <c r="F28" s="73" t="s">
        <v>75</v>
      </c>
      <c r="G28" s="44">
        <f t="shared" si="0"/>
        <v>-49</v>
      </c>
      <c r="H28" s="47">
        <v>120</v>
      </c>
    </row>
    <row r="29" spans="1:8" ht="12.75">
      <c r="A29" s="45">
        <f t="shared" si="2"/>
        <v>14</v>
      </c>
      <c r="B29" s="67" t="s">
        <v>49</v>
      </c>
      <c r="C29" s="52">
        <v>72</v>
      </c>
      <c r="D29" s="86">
        <f t="shared" si="1"/>
        <v>136.04</v>
      </c>
      <c r="E29" s="79"/>
      <c r="F29" s="73"/>
      <c r="G29" s="44">
        <f t="shared" si="0"/>
        <v>0</v>
      </c>
      <c r="H29" s="17">
        <v>72</v>
      </c>
    </row>
    <row r="30" spans="1:8" ht="12.75">
      <c r="A30" s="45">
        <f t="shared" si="2"/>
        <v>15</v>
      </c>
      <c r="B30" s="67" t="s">
        <v>40</v>
      </c>
      <c r="C30" s="52">
        <v>138</v>
      </c>
      <c r="D30" s="86">
        <f t="shared" si="1"/>
        <v>260.74</v>
      </c>
      <c r="E30" s="79"/>
      <c r="F30" s="73"/>
      <c r="G30" s="44">
        <f t="shared" si="0"/>
        <v>-2</v>
      </c>
      <c r="H30" s="17">
        <v>140</v>
      </c>
    </row>
    <row r="31" spans="1:8" ht="12.75">
      <c r="A31" s="45">
        <f t="shared" si="2"/>
        <v>16</v>
      </c>
      <c r="B31" s="67" t="s">
        <v>17</v>
      </c>
      <c r="C31" s="52">
        <v>151</v>
      </c>
      <c r="D31" s="86">
        <f t="shared" si="1"/>
        <v>285.3</v>
      </c>
      <c r="E31" s="79"/>
      <c r="F31" s="73"/>
      <c r="G31" s="44">
        <f t="shared" si="0"/>
        <v>0</v>
      </c>
      <c r="H31" s="17">
        <v>151</v>
      </c>
    </row>
    <row r="32" spans="1:8" ht="12.75">
      <c r="A32" s="45">
        <f t="shared" si="2"/>
        <v>17</v>
      </c>
      <c r="B32" s="67" t="s">
        <v>59</v>
      </c>
      <c r="C32" s="52">
        <v>135</v>
      </c>
      <c r="D32" s="86">
        <f t="shared" si="1"/>
        <v>255.07</v>
      </c>
      <c r="E32" s="79"/>
      <c r="F32" s="73"/>
      <c r="G32" s="44">
        <f t="shared" si="0"/>
        <v>0</v>
      </c>
      <c r="H32" s="17">
        <v>135</v>
      </c>
    </row>
    <row r="33" spans="1:8" ht="12.75">
      <c r="A33" s="45">
        <f t="shared" si="2"/>
        <v>18</v>
      </c>
      <c r="B33" s="67" t="s">
        <v>13</v>
      </c>
      <c r="C33" s="52">
        <v>153</v>
      </c>
      <c r="D33" s="86">
        <f t="shared" si="1"/>
        <v>289.08</v>
      </c>
      <c r="E33" s="79"/>
      <c r="F33" s="73"/>
      <c r="G33" s="44">
        <f>C33-H33</f>
        <v>3</v>
      </c>
      <c r="H33" s="17">
        <v>150</v>
      </c>
    </row>
    <row r="34" spans="1:8" ht="12.75">
      <c r="A34" s="45">
        <f t="shared" si="2"/>
        <v>19</v>
      </c>
      <c r="B34" s="67" t="s">
        <v>18</v>
      </c>
      <c r="C34" s="52">
        <v>156</v>
      </c>
      <c r="D34" s="86">
        <f t="shared" si="1"/>
        <v>294.75</v>
      </c>
      <c r="E34" s="79"/>
      <c r="F34" s="73"/>
      <c r="G34" s="44">
        <f>C34-H34</f>
        <v>1</v>
      </c>
      <c r="H34" s="17">
        <v>155</v>
      </c>
    </row>
    <row r="35" spans="1:8" ht="12.75">
      <c r="A35" s="45">
        <f t="shared" si="2"/>
        <v>20</v>
      </c>
      <c r="B35" s="67" t="s">
        <v>50</v>
      </c>
      <c r="C35" s="52">
        <v>133</v>
      </c>
      <c r="D35" s="86">
        <f t="shared" si="1"/>
        <v>251.29</v>
      </c>
      <c r="E35" s="79"/>
      <c r="F35" s="73"/>
      <c r="G35" s="44">
        <f>C35-H35</f>
        <v>2</v>
      </c>
      <c r="H35" s="17">
        <v>131</v>
      </c>
    </row>
    <row r="36" spans="1:8" ht="12.75">
      <c r="A36" s="45">
        <f t="shared" si="2"/>
        <v>21</v>
      </c>
      <c r="B36" s="68" t="s">
        <v>68</v>
      </c>
      <c r="C36" s="52">
        <v>0</v>
      </c>
      <c r="D36" s="86">
        <f t="shared" si="1"/>
        <v>0</v>
      </c>
      <c r="E36" s="79"/>
      <c r="F36" s="73"/>
      <c r="G36" s="44"/>
      <c r="H36" s="17"/>
    </row>
    <row r="37" spans="1:8" ht="12.75">
      <c r="A37" s="45">
        <f t="shared" si="2"/>
        <v>22</v>
      </c>
      <c r="B37" s="67" t="s">
        <v>20</v>
      </c>
      <c r="C37" s="52">
        <v>150</v>
      </c>
      <c r="D37" s="86">
        <f t="shared" si="1"/>
        <v>283.41</v>
      </c>
      <c r="E37" s="79"/>
      <c r="F37" s="73"/>
      <c r="G37" s="44">
        <f>C37-H37</f>
        <v>-1</v>
      </c>
      <c r="H37" s="17">
        <v>151</v>
      </c>
    </row>
    <row r="38" spans="1:8" ht="26.25">
      <c r="A38" s="45">
        <f t="shared" si="2"/>
        <v>23</v>
      </c>
      <c r="B38" s="67" t="s">
        <v>31</v>
      </c>
      <c r="C38" s="52">
        <v>84</v>
      </c>
      <c r="D38" s="86">
        <f t="shared" si="1"/>
        <v>158.71</v>
      </c>
      <c r="E38" s="80" t="s">
        <v>57</v>
      </c>
      <c r="F38" s="74"/>
      <c r="G38" s="44">
        <f t="shared" si="0"/>
        <v>0</v>
      </c>
      <c r="H38" s="17">
        <v>84</v>
      </c>
    </row>
    <row r="39" spans="1:8" ht="12.75">
      <c r="A39" s="45">
        <f t="shared" si="2"/>
        <v>24</v>
      </c>
      <c r="B39" s="67" t="s">
        <v>41</v>
      </c>
      <c r="C39" s="52">
        <v>92</v>
      </c>
      <c r="D39" s="86">
        <f t="shared" si="1"/>
        <v>173.83</v>
      </c>
      <c r="E39" s="79"/>
      <c r="F39" s="73"/>
      <c r="G39" s="44">
        <f t="shared" si="0"/>
        <v>-21</v>
      </c>
      <c r="H39" s="17">
        <v>113</v>
      </c>
    </row>
    <row r="40" spans="1:8" ht="12.75">
      <c r="A40" s="45">
        <f t="shared" si="2"/>
        <v>25</v>
      </c>
      <c r="B40" s="67" t="s">
        <v>42</v>
      </c>
      <c r="C40" s="52">
        <v>71</v>
      </c>
      <c r="D40" s="86">
        <f t="shared" si="1"/>
        <v>134.15</v>
      </c>
      <c r="E40" s="79"/>
      <c r="F40" s="73"/>
      <c r="G40" s="44">
        <f t="shared" si="0"/>
        <v>0</v>
      </c>
      <c r="H40" s="17">
        <v>71</v>
      </c>
    </row>
    <row r="41" spans="1:8" ht="12.75">
      <c r="A41" s="45">
        <f t="shared" si="2"/>
        <v>26</v>
      </c>
      <c r="B41" s="68" t="s">
        <v>60</v>
      </c>
      <c r="C41" s="52">
        <v>91</v>
      </c>
      <c r="D41" s="86">
        <f t="shared" si="1"/>
        <v>171.94</v>
      </c>
      <c r="E41" s="79"/>
      <c r="F41" s="73"/>
      <c r="G41" s="44"/>
      <c r="H41" s="17">
        <v>91</v>
      </c>
    </row>
    <row r="42" spans="1:8" ht="22.5">
      <c r="A42" s="45">
        <f t="shared" si="2"/>
        <v>27</v>
      </c>
      <c r="B42" s="67" t="s">
        <v>43</v>
      </c>
      <c r="C42" s="52">
        <v>119</v>
      </c>
      <c r="D42" s="86">
        <f t="shared" si="1"/>
        <v>224.84</v>
      </c>
      <c r="E42" s="79"/>
      <c r="F42" s="73"/>
      <c r="G42" s="44">
        <f t="shared" si="0"/>
        <v>0</v>
      </c>
      <c r="H42" s="17">
        <v>119</v>
      </c>
    </row>
    <row r="43" spans="1:8" ht="22.5">
      <c r="A43" s="45">
        <f t="shared" si="2"/>
        <v>28</v>
      </c>
      <c r="B43" s="67" t="s">
        <v>44</v>
      </c>
      <c r="C43" s="52">
        <v>159</v>
      </c>
      <c r="D43" s="86">
        <f t="shared" si="1"/>
        <v>300.42</v>
      </c>
      <c r="E43" s="79"/>
      <c r="F43" s="73"/>
      <c r="G43" s="44">
        <f t="shared" si="0"/>
        <v>0</v>
      </c>
      <c r="H43" s="17">
        <v>159</v>
      </c>
    </row>
    <row r="44" spans="1:8" ht="23.25" customHeight="1">
      <c r="A44" s="45">
        <f t="shared" si="2"/>
        <v>29</v>
      </c>
      <c r="B44" s="67" t="s">
        <v>45</v>
      </c>
      <c r="C44" s="52">
        <v>71</v>
      </c>
      <c r="D44" s="86">
        <f t="shared" si="1"/>
        <v>134.15</v>
      </c>
      <c r="E44" s="79"/>
      <c r="F44" s="75"/>
      <c r="G44" s="44">
        <f t="shared" si="0"/>
        <v>5</v>
      </c>
      <c r="H44" s="17">
        <v>66</v>
      </c>
    </row>
    <row r="45" spans="1:8" ht="12.75">
      <c r="A45" s="45">
        <f t="shared" si="2"/>
        <v>30</v>
      </c>
      <c r="B45" s="67" t="s">
        <v>21</v>
      </c>
      <c r="C45" s="52">
        <v>132</v>
      </c>
      <c r="D45" s="86">
        <f t="shared" si="1"/>
        <v>249.4</v>
      </c>
      <c r="E45" s="79"/>
      <c r="F45" s="73"/>
      <c r="G45" s="44">
        <f t="shared" si="0"/>
        <v>-12</v>
      </c>
      <c r="H45" s="17">
        <v>144</v>
      </c>
    </row>
    <row r="46" spans="1:8" ht="12.75">
      <c r="A46" s="45">
        <f t="shared" si="2"/>
        <v>31</v>
      </c>
      <c r="B46" s="67" t="s">
        <v>46</v>
      </c>
      <c r="C46" s="52">
        <v>142</v>
      </c>
      <c r="D46" s="86">
        <f t="shared" si="1"/>
        <v>268.3</v>
      </c>
      <c r="E46" s="79"/>
      <c r="F46" s="73"/>
      <c r="G46" s="44">
        <f t="shared" si="0"/>
        <v>12</v>
      </c>
      <c r="H46" s="17">
        <v>130</v>
      </c>
    </row>
    <row r="47" spans="1:8" ht="12.75">
      <c r="A47" s="45">
        <f t="shared" si="2"/>
        <v>32</v>
      </c>
      <c r="B47" s="68" t="s">
        <v>47</v>
      </c>
      <c r="C47" s="52">
        <v>156</v>
      </c>
      <c r="D47" s="86">
        <f t="shared" si="1"/>
        <v>294.75</v>
      </c>
      <c r="E47" s="79"/>
      <c r="F47" s="73"/>
      <c r="G47" s="44">
        <f t="shared" si="0"/>
        <v>0</v>
      </c>
      <c r="H47" s="17">
        <v>156</v>
      </c>
    </row>
    <row r="48" spans="1:8" ht="12.75">
      <c r="A48" s="45">
        <f t="shared" si="2"/>
        <v>33</v>
      </c>
      <c r="B48" s="68" t="s">
        <v>19</v>
      </c>
      <c r="C48" s="52">
        <v>151</v>
      </c>
      <c r="D48" s="86">
        <f t="shared" si="1"/>
        <v>285.3</v>
      </c>
      <c r="E48" s="79"/>
      <c r="F48" s="73"/>
      <c r="G48" s="44">
        <f t="shared" si="0"/>
        <v>-2</v>
      </c>
      <c r="H48" s="17">
        <v>153</v>
      </c>
    </row>
    <row r="49" spans="1:8" s="1" customFormat="1" ht="13.5" thickBot="1">
      <c r="A49" s="6"/>
      <c r="B49" s="10" t="s">
        <v>3</v>
      </c>
      <c r="C49" s="51">
        <f>SUM(C16:C48)</f>
        <v>4118</v>
      </c>
      <c r="D49" s="87">
        <f>SUM(D16:D48)</f>
        <v>7780.629999999999</v>
      </c>
      <c r="E49" s="81"/>
      <c r="F49" s="61"/>
      <c r="H49" s="48"/>
    </row>
    <row r="50" spans="1:8" ht="13.5" thickBot="1">
      <c r="A50" s="16"/>
      <c r="B50" s="11" t="s">
        <v>28</v>
      </c>
      <c r="C50" s="53">
        <f>ROUND(evaluare!C50*0.5*0.5,2)</f>
        <v>7780.63</v>
      </c>
      <c r="D50" s="82"/>
      <c r="E50" s="53"/>
      <c r="F50" s="62"/>
      <c r="H50" s="48"/>
    </row>
    <row r="51" spans="2:8" ht="12.75">
      <c r="B51" s="48"/>
      <c r="C51" s="7"/>
      <c r="D51" s="48"/>
      <c r="E51" s="48"/>
      <c r="F51" s="48"/>
      <c r="H51" s="48"/>
    </row>
    <row r="52" spans="2:6" ht="12.75">
      <c r="B52" s="12" t="s">
        <v>4</v>
      </c>
      <c r="C52" s="3">
        <f>ROUND(C50/C49,2)</f>
        <v>1.89</v>
      </c>
      <c r="D52" s="17"/>
      <c r="E52" s="17"/>
      <c r="F52" s="17"/>
    </row>
    <row r="53" spans="2:6" ht="12.75">
      <c r="B53" s="48"/>
      <c r="C53" s="3"/>
      <c r="D53" s="17"/>
      <c r="E53" s="17"/>
      <c r="F53" s="17"/>
    </row>
    <row r="54" spans="1:6" ht="12.75">
      <c r="A54" s="185" t="s">
        <v>48</v>
      </c>
      <c r="B54" s="186"/>
      <c r="C54" s="22"/>
      <c r="E54" s="21"/>
      <c r="F54" s="21" t="s">
        <v>51</v>
      </c>
    </row>
    <row r="55" spans="1:6" ht="12.75" customHeight="1">
      <c r="A55" s="172" t="s">
        <v>6</v>
      </c>
      <c r="B55" s="172"/>
      <c r="C55" s="135"/>
      <c r="E55" s="136"/>
      <c r="F55" s="136" t="s">
        <v>52</v>
      </c>
    </row>
  </sheetData>
  <sheetProtection/>
  <mergeCells count="8">
    <mergeCell ref="F14:F15"/>
    <mergeCell ref="E14:E15"/>
    <mergeCell ref="A55:B55"/>
    <mergeCell ref="A1:D1"/>
    <mergeCell ref="A54:B54"/>
    <mergeCell ref="C8:D8"/>
    <mergeCell ref="B13:C13"/>
    <mergeCell ref="A11:F11"/>
  </mergeCells>
  <printOptions horizontalCentered="1" verticalCentered="1"/>
  <pageMargins left="0.35433070866141736" right="0.15748031496062992" top="0.24" bottom="0.25" header="0.11811023622047245" footer="0.17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zoomScalePageLayoutView="0" workbookViewId="0" topLeftCell="A25">
      <selection activeCell="B12" sqref="B12:C12"/>
    </sheetView>
  </sheetViews>
  <sheetFormatPr defaultColWidth="9.140625" defaultRowHeight="12.75" outlineLevelRow="1"/>
  <cols>
    <col min="1" max="1" width="3.57421875" style="13" customWidth="1"/>
    <col min="2" max="2" width="34.7109375" style="13" customWidth="1"/>
    <col min="3" max="3" width="16.28125" style="4" customWidth="1"/>
    <col min="4" max="4" width="16.7109375" style="13" customWidth="1"/>
    <col min="5" max="5" width="11.57421875" style="13" customWidth="1"/>
    <col min="6" max="6" width="12.00390625" style="13" hidden="1" customWidth="1"/>
    <col min="7" max="7" width="11.00390625" style="13" hidden="1" customWidth="1" collapsed="1"/>
    <col min="8" max="8" width="0" style="13" hidden="1" customWidth="1"/>
    <col min="9" max="16384" width="9.140625" style="13" customWidth="1"/>
  </cols>
  <sheetData>
    <row r="1" spans="1:6" s="92" customFormat="1" ht="15">
      <c r="A1" s="173" t="s">
        <v>9</v>
      </c>
      <c r="B1" s="174"/>
      <c r="C1" s="174"/>
      <c r="D1" s="174"/>
      <c r="E1" s="105" t="s">
        <v>72</v>
      </c>
      <c r="F1" s="90"/>
    </row>
    <row r="2" spans="1:6" s="92" customFormat="1" ht="13.5">
      <c r="A2" s="89"/>
      <c r="B2" s="90"/>
      <c r="C2" s="133"/>
      <c r="D2" s="90"/>
      <c r="E2" s="90"/>
      <c r="F2" s="90"/>
    </row>
    <row r="3" spans="3:6" s="92" customFormat="1" ht="13.5" hidden="1" outlineLevel="1">
      <c r="C3" s="93" t="s">
        <v>7</v>
      </c>
      <c r="D3" s="93"/>
      <c r="E3" s="93"/>
      <c r="F3" s="93"/>
    </row>
    <row r="4" spans="3:6" s="92" customFormat="1" ht="13.5" hidden="1" outlineLevel="1">
      <c r="C4" s="93" t="s">
        <v>61</v>
      </c>
      <c r="D4" s="93"/>
      <c r="E4" s="93"/>
      <c r="F4" s="93"/>
    </row>
    <row r="5" spans="3:6" s="92" customFormat="1" ht="13.5" hidden="1" outlineLevel="1">
      <c r="C5" s="93" t="s">
        <v>55</v>
      </c>
      <c r="D5" s="137"/>
      <c r="E5" s="137"/>
      <c r="F5" s="137"/>
    </row>
    <row r="6" spans="3:6" s="92" customFormat="1" ht="13.5" hidden="1" outlineLevel="1">
      <c r="C6" s="93"/>
      <c r="D6" s="95"/>
      <c r="E6" s="95"/>
      <c r="F6" s="95"/>
    </row>
    <row r="7" spans="3:6" s="92" customFormat="1" ht="13.5" hidden="1" outlineLevel="1">
      <c r="C7" s="93" t="s">
        <v>8</v>
      </c>
      <c r="D7" s="93"/>
      <c r="E7" s="93"/>
      <c r="F7" s="93"/>
    </row>
    <row r="8" spans="3:6" s="92" customFormat="1" ht="21.75" customHeight="1" hidden="1" outlineLevel="1">
      <c r="C8" s="180" t="s">
        <v>69</v>
      </c>
      <c r="D8" s="180"/>
      <c r="E8" s="96"/>
      <c r="F8" s="96"/>
    </row>
    <row r="9" spans="3:6" s="92" customFormat="1" ht="13.5" hidden="1" outlineLevel="1">
      <c r="C9" s="97" t="s">
        <v>63</v>
      </c>
      <c r="D9" s="98"/>
      <c r="E9" s="98"/>
      <c r="F9" s="98"/>
    </row>
    <row r="10" spans="1:6" s="99" customFormat="1" ht="33" customHeight="1" collapsed="1">
      <c r="A10" s="187" t="s">
        <v>27</v>
      </c>
      <c r="B10" s="187"/>
      <c r="C10" s="187"/>
      <c r="D10" s="187"/>
      <c r="E10" s="187"/>
      <c r="F10" s="139"/>
    </row>
    <row r="12" spans="2:6" s="26" customFormat="1" ht="15.75" thickBot="1">
      <c r="B12" s="175" t="str">
        <f>TOTAL!A3</f>
        <v>29/9/2021</v>
      </c>
      <c r="C12" s="176"/>
      <c r="E12" s="105"/>
      <c r="F12" s="105"/>
    </row>
    <row r="13" spans="1:7" s="1" customFormat="1" ht="21" thickBot="1">
      <c r="A13" s="146" t="s">
        <v>67</v>
      </c>
      <c r="B13" s="108" t="s">
        <v>1</v>
      </c>
      <c r="C13" s="41" t="s">
        <v>64</v>
      </c>
      <c r="D13" s="109" t="s">
        <v>32</v>
      </c>
      <c r="E13" s="178" t="s">
        <v>56</v>
      </c>
      <c r="F13" s="20" t="s">
        <v>65</v>
      </c>
      <c r="G13" s="20" t="s">
        <v>73</v>
      </c>
    </row>
    <row r="14" spans="1:6" s="2" customFormat="1" ht="27" thickBot="1">
      <c r="A14" s="160">
        <v>0</v>
      </c>
      <c r="B14" s="34">
        <v>1</v>
      </c>
      <c r="C14" s="36">
        <v>2</v>
      </c>
      <c r="D14" s="59" t="s">
        <v>34</v>
      </c>
      <c r="E14" s="182"/>
      <c r="F14" s="25"/>
    </row>
    <row r="15" spans="1:7" ht="12.75">
      <c r="A15" s="43">
        <v>1</v>
      </c>
      <c r="B15" s="66" t="s">
        <v>12</v>
      </c>
      <c r="C15" s="140">
        <v>778</v>
      </c>
      <c r="D15" s="50">
        <f aca="true" t="shared" si="0" ref="D15:D20">ROUND(C15/C$48*C$49,2)</f>
        <v>237.11</v>
      </c>
      <c r="E15" s="72"/>
      <c r="F15" s="63">
        <f aca="true" t="shared" si="1" ref="F15:F47">C15-G15</f>
        <v>-117</v>
      </c>
      <c r="G15" s="55">
        <v>895</v>
      </c>
    </row>
    <row r="16" spans="1:7" ht="30" customHeight="1">
      <c r="A16" s="45">
        <f>A15+1</f>
        <v>2</v>
      </c>
      <c r="B16" s="67" t="s">
        <v>58</v>
      </c>
      <c r="C16" s="46">
        <v>2497.5</v>
      </c>
      <c r="D16" s="52">
        <f t="shared" si="0"/>
        <v>761.15</v>
      </c>
      <c r="E16" s="73"/>
      <c r="F16" s="63">
        <f t="shared" si="1"/>
        <v>273.5</v>
      </c>
      <c r="G16" s="55">
        <v>2224</v>
      </c>
    </row>
    <row r="17" spans="1:7" ht="12.75">
      <c r="A17" s="45">
        <f>A16+1</f>
        <v>3</v>
      </c>
      <c r="B17" s="67" t="s">
        <v>36</v>
      </c>
      <c r="C17" s="46">
        <v>416</v>
      </c>
      <c r="D17" s="52">
        <f t="shared" si="0"/>
        <v>126.78</v>
      </c>
      <c r="E17" s="88"/>
      <c r="F17" s="63">
        <f t="shared" si="1"/>
        <v>20</v>
      </c>
      <c r="G17" s="55">
        <v>396</v>
      </c>
    </row>
    <row r="18" spans="1:7" ht="12.75">
      <c r="A18" s="45">
        <f>A17+1</f>
        <v>4</v>
      </c>
      <c r="B18" s="67" t="s">
        <v>14</v>
      </c>
      <c r="C18" s="46">
        <v>503.5</v>
      </c>
      <c r="D18" s="52">
        <f t="shared" si="0"/>
        <v>153.45</v>
      </c>
      <c r="E18" s="88"/>
      <c r="F18" s="63">
        <f t="shared" si="1"/>
        <v>13.5</v>
      </c>
      <c r="G18" s="55">
        <v>490</v>
      </c>
    </row>
    <row r="19" spans="1:7" ht="12.75">
      <c r="A19" s="45">
        <f aca="true" t="shared" si="2" ref="A19:A47">A18+1</f>
        <v>5</v>
      </c>
      <c r="B19" s="115" t="s">
        <v>62</v>
      </c>
      <c r="C19" s="46">
        <v>408</v>
      </c>
      <c r="D19" s="52">
        <f t="shared" si="0"/>
        <v>124.34</v>
      </c>
      <c r="E19" s="88"/>
      <c r="F19" s="63"/>
      <c r="G19" s="55">
        <v>248</v>
      </c>
    </row>
    <row r="20" spans="1:7" ht="22.5">
      <c r="A20" s="45">
        <f t="shared" si="2"/>
        <v>6</v>
      </c>
      <c r="B20" s="69" t="s">
        <v>54</v>
      </c>
      <c r="C20" s="46">
        <v>647.5</v>
      </c>
      <c r="D20" s="52">
        <f t="shared" si="0"/>
        <v>197.33</v>
      </c>
      <c r="E20" s="88"/>
      <c r="F20" s="63">
        <f>C20-G20</f>
        <v>331.5</v>
      </c>
      <c r="G20" s="55">
        <v>316</v>
      </c>
    </row>
    <row r="21" spans="1:7" ht="12.75">
      <c r="A21" s="45">
        <f t="shared" si="2"/>
        <v>7</v>
      </c>
      <c r="B21" s="67" t="s">
        <v>37</v>
      </c>
      <c r="C21" s="46">
        <v>1312</v>
      </c>
      <c r="D21" s="52">
        <f>ROUND(C21/C$48*C$49,2)+0.02</f>
        <v>399.87</v>
      </c>
      <c r="E21" s="88"/>
      <c r="F21" s="63">
        <f t="shared" si="1"/>
        <v>12</v>
      </c>
      <c r="G21" s="55">
        <v>1300</v>
      </c>
    </row>
    <row r="22" spans="1:7" ht="24" customHeight="1">
      <c r="A22" s="45">
        <f t="shared" si="2"/>
        <v>8</v>
      </c>
      <c r="B22" s="67" t="s">
        <v>53</v>
      </c>
      <c r="C22" s="46">
        <v>448.5</v>
      </c>
      <c r="D22" s="52">
        <f aca="true" t="shared" si="3" ref="D22:D47">ROUND(C22/C$48*C$49,2)</f>
        <v>136.69</v>
      </c>
      <c r="E22" s="88"/>
      <c r="F22" s="63">
        <f t="shared" si="1"/>
        <v>5.5</v>
      </c>
      <c r="G22" s="55">
        <v>443</v>
      </c>
    </row>
    <row r="23" spans="1:7" ht="12.75">
      <c r="A23" s="45">
        <f t="shared" si="2"/>
        <v>9</v>
      </c>
      <c r="B23" s="67" t="s">
        <v>38</v>
      </c>
      <c r="C23" s="46">
        <v>540</v>
      </c>
      <c r="D23" s="52">
        <f t="shared" si="3"/>
        <v>164.57</v>
      </c>
      <c r="E23" s="88"/>
      <c r="F23" s="63">
        <f t="shared" si="1"/>
        <v>-36</v>
      </c>
      <c r="G23" s="55">
        <v>576</v>
      </c>
    </row>
    <row r="24" spans="1:7" ht="28.5" customHeight="1">
      <c r="A24" s="45">
        <f t="shared" si="2"/>
        <v>10</v>
      </c>
      <c r="B24" s="67" t="s">
        <v>39</v>
      </c>
      <c r="C24" s="46">
        <v>698</v>
      </c>
      <c r="D24" s="52">
        <f t="shared" si="3"/>
        <v>212.73</v>
      </c>
      <c r="E24" s="73"/>
      <c r="F24" s="63">
        <f t="shared" si="1"/>
        <v>0</v>
      </c>
      <c r="G24" s="55">
        <v>698</v>
      </c>
    </row>
    <row r="25" spans="1:7" ht="12.75">
      <c r="A25" s="45">
        <f t="shared" si="2"/>
        <v>11</v>
      </c>
      <c r="B25" s="67" t="s">
        <v>24</v>
      </c>
      <c r="C25" s="46">
        <v>612</v>
      </c>
      <c r="D25" s="52">
        <f t="shared" si="3"/>
        <v>186.52</v>
      </c>
      <c r="E25" s="73"/>
      <c r="F25" s="63">
        <f>C25-G25</f>
        <v>272</v>
      </c>
      <c r="G25" s="55">
        <v>340</v>
      </c>
    </row>
    <row r="26" spans="1:7" ht="12.75">
      <c r="A26" s="45">
        <f t="shared" si="2"/>
        <v>12</v>
      </c>
      <c r="B26" s="67" t="s">
        <v>15</v>
      </c>
      <c r="C26" s="17">
        <v>1296</v>
      </c>
      <c r="D26" s="52">
        <f t="shared" si="3"/>
        <v>394.97</v>
      </c>
      <c r="E26" s="73"/>
      <c r="F26" s="63">
        <f t="shared" si="1"/>
        <v>168</v>
      </c>
      <c r="G26" s="55">
        <v>1128</v>
      </c>
    </row>
    <row r="27" spans="1:7" s="14" customFormat="1" ht="12.75">
      <c r="A27" s="45">
        <f t="shared" si="2"/>
        <v>13</v>
      </c>
      <c r="B27" s="67" t="s">
        <v>16</v>
      </c>
      <c r="C27" s="46">
        <v>495</v>
      </c>
      <c r="D27" s="52">
        <f t="shared" si="3"/>
        <v>150.86</v>
      </c>
      <c r="E27" s="73"/>
      <c r="F27" s="63">
        <f t="shared" si="1"/>
        <v>-201</v>
      </c>
      <c r="G27" s="57">
        <v>696</v>
      </c>
    </row>
    <row r="28" spans="1:7" ht="12.75">
      <c r="A28" s="45">
        <f t="shared" si="2"/>
        <v>14</v>
      </c>
      <c r="B28" s="67" t="s">
        <v>49</v>
      </c>
      <c r="C28" s="46">
        <v>411</v>
      </c>
      <c r="D28" s="52">
        <f t="shared" si="3"/>
        <v>125.26</v>
      </c>
      <c r="E28" s="88"/>
      <c r="F28" s="63">
        <f t="shared" si="1"/>
        <v>-32</v>
      </c>
      <c r="G28" s="55">
        <v>443</v>
      </c>
    </row>
    <row r="29" spans="1:7" s="14" customFormat="1" ht="12.75">
      <c r="A29" s="45">
        <f t="shared" si="2"/>
        <v>15</v>
      </c>
      <c r="B29" s="67" t="s">
        <v>40</v>
      </c>
      <c r="C29" s="17">
        <v>679</v>
      </c>
      <c r="D29" s="52">
        <f t="shared" si="3"/>
        <v>206.93</v>
      </c>
      <c r="E29" s="88"/>
      <c r="F29" s="63">
        <f t="shared" si="1"/>
        <v>265</v>
      </c>
      <c r="G29" s="57">
        <v>414</v>
      </c>
    </row>
    <row r="30" spans="1:7" ht="12.75">
      <c r="A30" s="45">
        <f t="shared" si="2"/>
        <v>16</v>
      </c>
      <c r="B30" s="67" t="s">
        <v>17</v>
      </c>
      <c r="C30" s="46">
        <v>580</v>
      </c>
      <c r="D30" s="52">
        <f t="shared" si="3"/>
        <v>176.76</v>
      </c>
      <c r="E30" s="88"/>
      <c r="F30" s="63">
        <f t="shared" si="1"/>
        <v>-20</v>
      </c>
      <c r="G30" s="55">
        <v>600</v>
      </c>
    </row>
    <row r="31" spans="1:7" ht="12.75">
      <c r="A31" s="45">
        <f t="shared" si="2"/>
        <v>17</v>
      </c>
      <c r="B31" s="67" t="s">
        <v>59</v>
      </c>
      <c r="C31" s="46">
        <v>912</v>
      </c>
      <c r="D31" s="52">
        <f t="shared" si="3"/>
        <v>277.94</v>
      </c>
      <c r="E31" s="88"/>
      <c r="F31" s="63">
        <f t="shared" si="1"/>
        <v>199</v>
      </c>
      <c r="G31" s="55">
        <v>713</v>
      </c>
    </row>
    <row r="32" spans="1:7" ht="12.75">
      <c r="A32" s="45">
        <f t="shared" si="2"/>
        <v>18</v>
      </c>
      <c r="B32" s="67" t="s">
        <v>13</v>
      </c>
      <c r="C32" s="46">
        <v>988.5</v>
      </c>
      <c r="D32" s="52">
        <f t="shared" si="3"/>
        <v>301.26</v>
      </c>
      <c r="E32" s="88"/>
      <c r="F32" s="63">
        <f>C32-G32</f>
        <v>120.5</v>
      </c>
      <c r="G32" s="55">
        <v>868</v>
      </c>
    </row>
    <row r="33" spans="1:7" ht="12.75">
      <c r="A33" s="45">
        <f t="shared" si="2"/>
        <v>19</v>
      </c>
      <c r="B33" s="67" t="s">
        <v>18</v>
      </c>
      <c r="C33" s="46">
        <v>810.5</v>
      </c>
      <c r="D33" s="52">
        <f t="shared" si="3"/>
        <v>247.01</v>
      </c>
      <c r="E33" s="88"/>
      <c r="F33" s="63">
        <f>C33-G33</f>
        <v>-69.5</v>
      </c>
      <c r="G33" s="55">
        <v>880</v>
      </c>
    </row>
    <row r="34" spans="1:7" ht="12.75">
      <c r="A34" s="45">
        <f t="shared" si="2"/>
        <v>20</v>
      </c>
      <c r="B34" s="67" t="s">
        <v>50</v>
      </c>
      <c r="C34" s="46">
        <v>546.5</v>
      </c>
      <c r="D34" s="52">
        <f t="shared" si="3"/>
        <v>166.55</v>
      </c>
      <c r="E34" s="88"/>
      <c r="F34" s="63">
        <f>C34-G34</f>
        <v>-284.5</v>
      </c>
      <c r="G34" s="55">
        <v>831</v>
      </c>
    </row>
    <row r="35" spans="1:7" ht="12.75">
      <c r="A35" s="45">
        <f t="shared" si="2"/>
        <v>21</v>
      </c>
      <c r="B35" s="67" t="s">
        <v>68</v>
      </c>
      <c r="C35" s="162">
        <v>648</v>
      </c>
      <c r="D35" s="52">
        <f t="shared" si="3"/>
        <v>197.49</v>
      </c>
      <c r="E35" s="163"/>
      <c r="F35" s="63"/>
      <c r="G35" s="55"/>
    </row>
    <row r="36" spans="1:7" ht="12.75">
      <c r="A36" s="45">
        <f t="shared" si="2"/>
        <v>22</v>
      </c>
      <c r="B36" s="67" t="s">
        <v>20</v>
      </c>
      <c r="C36" s="46">
        <v>1004</v>
      </c>
      <c r="D36" s="52">
        <f t="shared" si="3"/>
        <v>305.98</v>
      </c>
      <c r="E36" s="88"/>
      <c r="F36" s="63">
        <f>C36-G36</f>
        <v>-24</v>
      </c>
      <c r="G36" s="55">
        <v>1028</v>
      </c>
    </row>
    <row r="37" spans="1:7" ht="12.75">
      <c r="A37" s="45">
        <f t="shared" si="2"/>
        <v>23</v>
      </c>
      <c r="B37" s="67" t="s">
        <v>31</v>
      </c>
      <c r="C37" s="46">
        <v>720</v>
      </c>
      <c r="D37" s="52">
        <f t="shared" si="3"/>
        <v>219.43</v>
      </c>
      <c r="E37" s="88"/>
      <c r="F37" s="63">
        <f t="shared" si="1"/>
        <v>0</v>
      </c>
      <c r="G37" s="55">
        <v>720</v>
      </c>
    </row>
    <row r="38" spans="1:7" ht="12.75">
      <c r="A38" s="45">
        <f t="shared" si="2"/>
        <v>24</v>
      </c>
      <c r="B38" s="67" t="s">
        <v>41</v>
      </c>
      <c r="C38" s="46">
        <v>360</v>
      </c>
      <c r="D38" s="52">
        <f t="shared" si="3"/>
        <v>109.72</v>
      </c>
      <c r="E38" s="88"/>
      <c r="F38" s="63">
        <f t="shared" si="1"/>
        <v>0</v>
      </c>
      <c r="G38" s="55">
        <v>360</v>
      </c>
    </row>
    <row r="39" spans="1:7" ht="12.75">
      <c r="A39" s="45">
        <f t="shared" si="2"/>
        <v>25</v>
      </c>
      <c r="B39" s="67" t="s">
        <v>42</v>
      </c>
      <c r="C39" s="46">
        <v>370</v>
      </c>
      <c r="D39" s="52">
        <f t="shared" si="3"/>
        <v>112.76</v>
      </c>
      <c r="E39" s="88"/>
      <c r="F39" s="63">
        <f t="shared" si="1"/>
        <v>50</v>
      </c>
      <c r="G39" s="55">
        <v>320</v>
      </c>
    </row>
    <row r="40" spans="1:7" ht="12.75">
      <c r="A40" s="45">
        <f t="shared" si="2"/>
        <v>26</v>
      </c>
      <c r="B40" s="68" t="s">
        <v>60</v>
      </c>
      <c r="C40" s="46">
        <v>352</v>
      </c>
      <c r="D40" s="52">
        <f t="shared" si="3"/>
        <v>107.28</v>
      </c>
      <c r="E40" s="88"/>
      <c r="F40" s="63"/>
      <c r="G40" s="55">
        <v>232</v>
      </c>
    </row>
    <row r="41" spans="1:7" ht="22.5">
      <c r="A41" s="45">
        <f t="shared" si="2"/>
        <v>27</v>
      </c>
      <c r="B41" s="67" t="s">
        <v>43</v>
      </c>
      <c r="C41" s="46">
        <v>368</v>
      </c>
      <c r="D41" s="52">
        <f t="shared" si="3"/>
        <v>112.15</v>
      </c>
      <c r="E41" s="88"/>
      <c r="F41" s="63">
        <f t="shared" si="1"/>
        <v>32</v>
      </c>
      <c r="G41" s="55">
        <v>336</v>
      </c>
    </row>
    <row r="42" spans="1:7" ht="22.5">
      <c r="A42" s="45">
        <f t="shared" si="2"/>
        <v>28</v>
      </c>
      <c r="B42" s="67" t="s">
        <v>44</v>
      </c>
      <c r="C42" s="46">
        <v>1046</v>
      </c>
      <c r="D42" s="52">
        <f t="shared" si="3"/>
        <v>318.78</v>
      </c>
      <c r="E42" s="88"/>
      <c r="F42" s="63">
        <f t="shared" si="1"/>
        <v>-2</v>
      </c>
      <c r="G42" s="55">
        <v>1048</v>
      </c>
    </row>
    <row r="43" spans="1:7" ht="24" customHeight="1">
      <c r="A43" s="45">
        <f t="shared" si="2"/>
        <v>29</v>
      </c>
      <c r="B43" s="67" t="s">
        <v>45</v>
      </c>
      <c r="C43" s="46">
        <v>298</v>
      </c>
      <c r="D43" s="52">
        <f t="shared" si="3"/>
        <v>90.82</v>
      </c>
      <c r="E43" s="88"/>
      <c r="F43" s="63">
        <f t="shared" si="1"/>
        <v>0</v>
      </c>
      <c r="G43" s="55">
        <v>298</v>
      </c>
    </row>
    <row r="44" spans="1:7" ht="12.75">
      <c r="A44" s="45">
        <f t="shared" si="2"/>
        <v>30</v>
      </c>
      <c r="B44" s="67" t="s">
        <v>21</v>
      </c>
      <c r="C44" s="46">
        <v>745.5</v>
      </c>
      <c r="D44" s="52">
        <f t="shared" si="3"/>
        <v>227.2</v>
      </c>
      <c r="E44" s="88"/>
      <c r="F44" s="63">
        <f t="shared" si="1"/>
        <v>145.5</v>
      </c>
      <c r="G44" s="55">
        <v>600</v>
      </c>
    </row>
    <row r="45" spans="1:7" ht="12.75">
      <c r="A45" s="45">
        <f t="shared" si="2"/>
        <v>31</v>
      </c>
      <c r="B45" s="67" t="s">
        <v>46</v>
      </c>
      <c r="C45" s="46">
        <v>1608</v>
      </c>
      <c r="D45" s="52">
        <f t="shared" si="3"/>
        <v>490.06</v>
      </c>
      <c r="E45" s="88"/>
      <c r="F45" s="63">
        <f t="shared" si="1"/>
        <v>616</v>
      </c>
      <c r="G45" s="55">
        <v>992</v>
      </c>
    </row>
    <row r="46" spans="1:7" ht="12.75">
      <c r="A46" s="45">
        <f t="shared" si="2"/>
        <v>32</v>
      </c>
      <c r="B46" s="68" t="s">
        <v>47</v>
      </c>
      <c r="C46" s="46">
        <v>1256</v>
      </c>
      <c r="D46" s="52">
        <f t="shared" si="3"/>
        <v>382.78</v>
      </c>
      <c r="E46" s="88"/>
      <c r="F46" s="63">
        <f t="shared" si="1"/>
        <v>0</v>
      </c>
      <c r="G46" s="55">
        <v>1256</v>
      </c>
    </row>
    <row r="47" spans="1:7" ht="13.5" thickBot="1">
      <c r="A47" s="45">
        <f t="shared" si="2"/>
        <v>33</v>
      </c>
      <c r="B47" s="68" t="s">
        <v>19</v>
      </c>
      <c r="C47" s="46">
        <v>1175</v>
      </c>
      <c r="D47" s="52">
        <f t="shared" si="3"/>
        <v>358.1</v>
      </c>
      <c r="E47" s="88"/>
      <c r="F47" s="63">
        <f t="shared" si="1"/>
        <v>258</v>
      </c>
      <c r="G47" s="55">
        <v>917</v>
      </c>
    </row>
    <row r="48" spans="1:6" ht="13.5" thickBot="1">
      <c r="A48" s="141"/>
      <c r="B48" s="165" t="s">
        <v>3</v>
      </c>
      <c r="C48" s="167">
        <f>SUM(C15:C47)</f>
        <v>25530</v>
      </c>
      <c r="D48" s="166">
        <f>SUM(D15:D47)</f>
        <v>7780.630000000001</v>
      </c>
      <c r="E48" s="62"/>
      <c r="F48" s="3"/>
    </row>
    <row r="49" spans="1:6" ht="13.5" thickBot="1">
      <c r="A49" s="142"/>
      <c r="B49" s="27" t="s">
        <v>28</v>
      </c>
      <c r="C49" s="28">
        <f>evaluare!C50*0.5*0.5</f>
        <v>7780.625</v>
      </c>
      <c r="D49" s="54"/>
      <c r="E49" s="60"/>
      <c r="F49" s="3"/>
    </row>
    <row r="50" spans="2:6" ht="12.75">
      <c r="B50" s="48"/>
      <c r="C50" s="3"/>
      <c r="D50" s="48"/>
      <c r="E50" s="48"/>
      <c r="F50" s="48"/>
    </row>
    <row r="51" spans="2:6" ht="12.75">
      <c r="B51" s="12" t="s">
        <v>4</v>
      </c>
      <c r="C51" s="3">
        <f>ROUND(C49/C48,2)</f>
        <v>0.3</v>
      </c>
      <c r="D51" s="17"/>
      <c r="E51" s="17"/>
      <c r="F51" s="17"/>
    </row>
    <row r="52" spans="2:6" ht="12.75">
      <c r="B52" s="48"/>
      <c r="C52" s="3"/>
      <c r="D52" s="17"/>
      <c r="E52" s="17"/>
      <c r="F52" s="17"/>
    </row>
    <row r="53" spans="1:7" ht="52.5">
      <c r="A53" s="185" t="s">
        <v>48</v>
      </c>
      <c r="B53" s="186"/>
      <c r="C53" s="22"/>
      <c r="E53" s="21" t="s">
        <v>51</v>
      </c>
      <c r="F53" s="21"/>
      <c r="G53" s="134"/>
    </row>
    <row r="54" spans="1:7" ht="12.75" customHeight="1">
      <c r="A54" s="172" t="s">
        <v>6</v>
      </c>
      <c r="B54" s="172"/>
      <c r="C54" s="135"/>
      <c r="E54" s="136" t="s">
        <v>52</v>
      </c>
      <c r="F54" s="136"/>
      <c r="G54" s="134"/>
    </row>
  </sheetData>
  <sheetProtection/>
  <mergeCells count="7">
    <mergeCell ref="E13:E14"/>
    <mergeCell ref="A54:B54"/>
    <mergeCell ref="A1:D1"/>
    <mergeCell ref="A53:B53"/>
    <mergeCell ref="C8:D8"/>
    <mergeCell ref="B12:C12"/>
    <mergeCell ref="A10:E10"/>
  </mergeCells>
  <printOptions horizontalCentered="1"/>
  <pageMargins left="0.15748031496063" right="0.15748031496063" top="0.17" bottom="0.17" header="0.17" footer="0.1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2021-10-01T11:21:03Z</cp:lastPrinted>
  <dcterms:created xsi:type="dcterms:W3CDTF">2003-02-20T14:27:52Z</dcterms:created>
  <dcterms:modified xsi:type="dcterms:W3CDTF">2021-12-22T08:17:08Z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