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'disp'!$A$1:$D$43</definedName>
    <definedName name="_xlnm.Print_Area" localSheetId="1">'evaluare'!$A$1:$D$44</definedName>
    <definedName name="_xlnm.Print_Area" localSheetId="0">'TOTAL'!$A$1:$E$34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<sst xmlns="http://schemas.openxmlformats.org/spreadsheetml/2006/main" count="105" uniqueCount="48">
  <si>
    <t>Nr.crt.</t>
  </si>
  <si>
    <t>FURNIZOR</t>
  </si>
  <si>
    <t>Fond alocat 1</t>
  </si>
  <si>
    <t>TOTAL</t>
  </si>
  <si>
    <t>VAL.PUNCT=</t>
  </si>
  <si>
    <t>Aprobat,</t>
  </si>
  <si>
    <t>Avizat,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</si>
  <si>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</si>
  <si>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</si>
  <si>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</si>
  <si>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</si>
  <si>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</si>
  <si>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PANAITE IULIA VANDA</t>
  </si>
  <si>
    <t xml:space="preserve"> Fond evaluare(90%)</t>
  </si>
  <si>
    <t>evaluare 90%</t>
  </si>
  <si>
    <t>SERVICII PARACLINICE DE RADIOLOGIE SI IMAGISTICA MEDICALA - CRITERIUL EVALUARE RESURSE</t>
  </si>
  <si>
    <t>SERVICII PARACLINICE DE RADIOLOGIE SI IMAGISTICA MEDICALA - CRITERIUL DISPONIBILITATE</t>
  </si>
  <si>
    <t xml:space="preserve">3=col.2/total col.2* total fond 2 </t>
  </si>
  <si>
    <t xml:space="preserve">Fond alocat </t>
  </si>
  <si>
    <t>CARDIOMED  SRL</t>
  </si>
  <si>
    <t>INSTITUTUL REGIONAL DE ONCOLOGIE IASI</t>
  </si>
  <si>
    <t>SP. CL. URGENTA  "PROF. DR. N. OBLU"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</si>
  <si>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</si>
  <si>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</si>
  <si>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</si>
  <si>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</si>
  <si>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</si>
  <si>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</si>
  <si>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ELYTIS HOSPITAL SRL</t>
  </si>
  <si>
    <t>CENTRUL MEDICAL UNIREA SRL</t>
  </si>
  <si>
    <t>Radu Gheorghe ȚIBICHI</t>
  </si>
  <si>
    <t>MEDIMAGIS SRL ( fost HABA DANISIA RADIODIAGNOSTIC) - 2 pct.de lucru</t>
  </si>
  <si>
    <t>ARCADIA MEDICAL CENTER SRL - 2 pct.de lucru</t>
  </si>
  <si>
    <t xml:space="preserve">MNT HEALTHCARE EUROPE SRL </t>
  </si>
  <si>
    <t>INSTITUTUL DE PSIHIATRIE SOCOLA</t>
  </si>
  <si>
    <t>MITROPOLIA MOLDOVEI SI BUCOVINEI - 2 pct.de lucru</t>
  </si>
  <si>
    <t>SC MEDLIFE SA</t>
  </si>
  <si>
    <t>AFFIDEA ROMANIA (fost EUROMEDIC ROMANIA SRL)</t>
  </si>
  <si>
    <t>SC SCAN EXPERT - 2 pct.de lucru</t>
  </si>
  <si>
    <t>ARHIMED RADIOLOGY SRL (din 23.05.2019 -fost C.D.R.I. NICOLINA)</t>
  </si>
  <si>
    <t>DIRECTOR GENERAL</t>
  </si>
  <si>
    <t>ARCADIA MEDICAL CENTER SRL - 3 pct.de lucru</t>
  </si>
  <si>
    <t>VICTORIA IMAGISTIC SRL</t>
  </si>
  <si>
    <t>SPITALUL CLINIC  DR.C.I.PARHON IASI</t>
  </si>
  <si>
    <t>Sabina BUTNARU</t>
  </si>
  <si>
    <t>puncte 2021</t>
  </si>
  <si>
    <t>DIRECTOR EXECUTIV DRC</t>
  </si>
  <si>
    <t>AMBULATORIU DE SPECIALITATE PARACLINIC  - RADIOLOGIE CONVENTIONALA SI IMAGISTICA  - SUPLIMENTARE DEC. - II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</si>
</sst>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  <numFmt numFmtId="223" formatCode="#,##0.00000"/>
    <numFmt numFmtId="224" formatCode="0.00_);[Red]\(0.0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6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49">
    <xf numFmtId="0" fontId="0" fillId="0" borderId="0" xfId="0" applyNumberFormat="1" applyBorder="1" applyAlignment="1">
      <alignment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9" fillId="24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4" fillId="24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0" fontId="0" fillId="0" borderId="0" xfId="57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4" fontId="9" fillId="0" borderId="14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0" fontId="9" fillId="0" borderId="16" xfId="57" applyFont="1" applyFill="1" applyBorder="1" applyAlignment="1">
      <alignment vertical="center"/>
      <protection/>
    </xf>
    <xf numFmtId="2" fontId="9" fillId="0" borderId="16" xfId="57" applyNumberFormat="1" applyFont="1" applyFill="1" applyBorder="1" applyAlignment="1">
      <alignment vertical="center"/>
      <protection/>
    </xf>
    <xf numFmtId="2" fontId="9" fillId="0" borderId="17" xfId="57" applyNumberFormat="1" applyFont="1" applyFill="1" applyBorder="1" applyAlignment="1">
      <alignment horizontal="center" vertical="center"/>
      <protection/>
    </xf>
    <xf numFmtId="4" fontId="10" fillId="24" borderId="0" xfId="0" applyNumberFormat="1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 vertical="center"/>
    </xf>
    <xf numFmtId="2" fontId="4" fillId="24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2" fontId="10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1" fontId="9" fillId="0" borderId="11" xfId="57" applyNumberFormat="1" applyFont="1" applyFill="1" applyBorder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1" fontId="9" fillId="0" borderId="0" xfId="57" applyNumberFormat="1" applyFont="1" applyFill="1" applyAlignment="1">
      <alignment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  <protection/>
    </xf>
    <xf numFmtId="3" fontId="3" fillId="0" borderId="22" xfId="57" applyNumberFormat="1" applyFont="1" applyFill="1" applyBorder="1" applyAlignment="1">
      <alignment horizontal="center" vertical="center"/>
      <protection/>
    </xf>
    <xf numFmtId="0" fontId="0" fillId="3" borderId="0" xfId="57" applyFont="1" applyFill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0" fontId="0" fillId="24" borderId="11" xfId="57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3" fontId="9" fillId="24" borderId="1" xfId="57" applyNumberFormat="1" applyFont="1" applyFill="1" applyBorder="1" applyAlignment="1">
      <alignment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 wrapText="1"/>
    </xf>
    <xf numFmtId="4" fontId="0" fillId="0" borderId="11" xfId="57" applyNumberFormat="1" applyFont="1" applyFill="1" applyBorder="1" applyAlignment="1">
      <alignment vertical="center"/>
      <protection/>
    </xf>
    <xf numFmtId="2" fontId="0" fillId="0" borderId="16" xfId="59" applyNumberFormat="1" applyFont="1" applyFill="1" applyBorder="1" applyAlignment="1">
      <alignment vertical="center" wrapText="1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9" fillId="0" borderId="25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Alignment="1">
      <alignment horizontal="center"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1" fontId="0" fillId="24" borderId="1" xfId="57" applyNumberFormat="1" applyFont="1" applyFill="1" applyBorder="1" applyAlignment="1">
      <alignment vertical="center" wrapText="1"/>
      <protection/>
    </xf>
    <xf numFmtId="0" fontId="9" fillId="24" borderId="1" xfId="57" applyFont="1" applyFill="1" applyBorder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24" borderId="29" xfId="0" applyNumberFormat="1" applyFont="1" applyFill="1" applyBorder="1" applyAlignment="1">
      <alignment vertical="center" wrapText="1"/>
    </xf>
    <xf numFmtId="4" fontId="9" fillId="24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 wrapText="1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>
      <alignment vertical="center" wrapText="1"/>
    </xf>
    <xf numFmtId="2" fontId="0" fillId="0" borderId="1" xfId="59" applyNumberFormat="1" applyFont="1" applyFill="1" applyBorder="1" applyAlignment="1">
      <alignment vertical="center" wrapText="1"/>
      <protection/>
    </xf>
    <xf numFmtId="1" fontId="0" fillId="0" borderId="1" xfId="57" applyNumberFormat="1" applyFont="1" applyFill="1" applyBorder="1" applyAlignment="1">
      <alignment vertical="center" wrapText="1"/>
      <protection/>
    </xf>
    <xf numFmtId="4" fontId="0" fillId="0" borderId="0" xfId="57" applyNumberFormat="1" applyFont="1" applyFill="1" applyBorder="1" applyAlignment="1">
      <alignment vertical="center"/>
      <protection/>
    </xf>
    <xf numFmtId="4" fontId="12" fillId="0" borderId="11" xfId="57" applyNumberFormat="1" applyFont="1" applyFill="1" applyBorder="1" applyAlignment="1">
      <alignment vertical="center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0" fillId="0" borderId="24" xfId="57" applyNumberFormat="1" applyFont="1" applyFill="1" applyBorder="1" applyAlignment="1">
      <alignment vertical="center"/>
      <protection/>
    </xf>
    <xf numFmtId="4" fontId="0" fillId="24" borderId="30" xfId="57" applyNumberFormat="1" applyFont="1" applyFill="1" applyBorder="1" applyAlignment="1">
      <alignment vertical="center"/>
      <protection/>
    </xf>
    <xf numFmtId="0" fontId="9" fillId="0" borderId="31" xfId="58" applyFont="1" applyFill="1" applyBorder="1" applyAlignment="1">
      <alignment horizontal="center" vertical="center"/>
      <protection/>
    </xf>
    <xf numFmtId="4" fontId="9" fillId="24" borderId="20" xfId="57" applyNumberFormat="1" applyFont="1" applyFill="1" applyBorder="1" applyAlignment="1">
      <alignment horizontal="center" vertical="center"/>
      <protection/>
    </xf>
    <xf numFmtId="4" fontId="9" fillId="0" borderId="31" xfId="57" applyNumberFormat="1" applyFont="1" applyFill="1" applyBorder="1" applyAlignment="1">
      <alignment horizontal="center" vertical="center"/>
      <protection/>
    </xf>
    <xf numFmtId="4" fontId="9" fillId="0" borderId="20" xfId="57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2" xfId="58" applyNumberFormat="1" applyFont="1" applyFill="1" applyBorder="1" applyAlignment="1">
      <alignment horizontal="center" vertical="center"/>
      <protection/>
    </xf>
    <xf numFmtId="1" fontId="11" fillId="24" borderId="32" xfId="57" applyNumberFormat="1" applyFont="1" applyFill="1" applyBorder="1" applyAlignment="1">
      <alignment horizontal="center" vertical="center"/>
      <protection/>
    </xf>
    <xf numFmtId="1" fontId="11" fillId="0" borderId="32" xfId="57" applyNumberFormat="1" applyFont="1" applyFill="1" applyBorder="1" applyAlignment="1">
      <alignment horizontal="center" vertical="center"/>
      <protection/>
    </xf>
    <xf numFmtId="1" fontId="11" fillId="0" borderId="23" xfId="57" applyNumberFormat="1" applyFont="1" applyFill="1" applyBorder="1" applyAlignment="1">
      <alignment horizontal="center" vertical="center"/>
      <protection/>
    </xf>
    <xf numFmtId="0" fontId="0" fillId="0" borderId="33" xfId="57" applyFont="1" applyFill="1" applyBorder="1" applyAlignment="1">
      <alignment vertical="center"/>
      <protection/>
    </xf>
    <xf numFmtId="2" fontId="0" fillId="0" borderId="34" xfId="59" applyNumberFormat="1" applyFont="1" applyFill="1" applyBorder="1" applyAlignment="1">
      <alignment vertical="center" wrapText="1"/>
      <protection/>
    </xf>
    <xf numFmtId="4" fontId="9" fillId="24" borderId="35" xfId="57" applyNumberFormat="1" applyFont="1" applyFill="1" applyBorder="1" applyAlignment="1">
      <alignment vertical="center"/>
      <protection/>
    </xf>
    <xf numFmtId="4" fontId="0" fillId="24" borderId="35" xfId="57" applyNumberFormat="1" applyFont="1" applyFill="1" applyBorder="1" applyAlignment="1">
      <alignment vertical="center"/>
      <protection/>
    </xf>
    <xf numFmtId="4" fontId="0" fillId="24" borderId="36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9" fillId="0" borderId="32" xfId="57" applyFont="1" applyFill="1" applyBorder="1" applyAlignment="1">
      <alignment vertical="center"/>
      <protection/>
    </xf>
    <xf numFmtId="4" fontId="9" fillId="24" borderId="32" xfId="57" applyNumberFormat="1" applyFont="1" applyFill="1" applyBorder="1" applyAlignment="1">
      <alignment vertical="center"/>
      <protection/>
    </xf>
    <xf numFmtId="4" fontId="9" fillId="24" borderId="23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4" fontId="9" fillId="25" borderId="15" xfId="57" applyNumberFormat="1" applyFont="1" applyFill="1" applyBorder="1" applyAlignment="1">
      <alignment horizontal="center" vertical="center"/>
      <protection/>
    </xf>
    <xf numFmtId="4" fontId="0" fillId="20" borderId="11" xfId="57" applyNumberFormat="1" applyFont="1" applyFill="1" applyBorder="1" applyAlignment="1">
      <alignment vertical="center"/>
      <protection/>
    </xf>
    <xf numFmtId="4" fontId="0" fillId="20" borderId="11" xfId="57" applyNumberFormat="1" applyFont="1" applyFill="1" applyBorder="1" applyAlignment="1">
      <alignment horizontal="right" vertical="center"/>
      <protection/>
    </xf>
    <xf numFmtId="3" fontId="0" fillId="20" borderId="1" xfId="57" applyNumberFormat="1" applyFont="1" applyFill="1" applyBorder="1" applyAlignment="1">
      <alignment vertical="center"/>
      <protection/>
    </xf>
    <xf numFmtId="3" fontId="0" fillId="20" borderId="1" xfId="57" applyNumberFormat="1" applyFont="1" applyFill="1" applyBorder="1" applyAlignment="1">
      <alignment vertical="center"/>
      <protection/>
    </xf>
    <xf numFmtId="1" fontId="0" fillId="20" borderId="1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view="pageBreakPreview" zoomScaleSheetLayoutView="100" zoomScalePageLayoutView="0" workbookViewId="0" topLeftCell="A21">
      <selection activeCell="A35" sqref="A35:IV36"/>
    </sheetView>
  </sheetViews>
  <sheetFormatPr defaultColWidth="9.140625" defaultRowHeight="12.75"/>
  <cols>
    <col min="1" max="1" width="4.00390625" style="2" customWidth="1"/>
    <col min="2" max="2" width="50.8515625" style="2" customWidth="1"/>
    <col min="3" max="3" width="17.140625" style="9" customWidth="1"/>
    <col min="4" max="4" width="16.8515625" style="8" customWidth="1"/>
    <col min="5" max="5" width="15.140625" style="8" customWidth="1"/>
    <col min="6" max="16384" width="9.140625" style="2" customWidth="1"/>
  </cols>
  <sheetData>
    <row r="1" spans="3:5" ht="15" customHeight="1">
      <c r="C1" s="53"/>
      <c r="D1" s="2"/>
      <c r="E1" s="2"/>
    </row>
    <row r="2" spans="1:5" ht="30" customHeight="1">
      <c r="A2" s="141" t="s">
        <v>47</v>
      </c>
      <c r="B2" s="141"/>
      <c r="C2" s="141"/>
      <c r="D2" s="141"/>
      <c r="E2" s="141"/>
    </row>
    <row r="3" spans="1:5" ht="15.75" customHeight="1">
      <c r="A3" s="134"/>
      <c r="B3" s="134"/>
      <c r="C3" s="134"/>
      <c r="D3" s="134"/>
      <c r="E3" s="134"/>
    </row>
    <row r="4" spans="1:4" s="10" customFormat="1" ht="15" customHeight="1">
      <c r="A4" s="11"/>
      <c r="B4" s="11"/>
      <c r="C4" s="12"/>
      <c r="D4" s="13"/>
    </row>
    <row r="5" spans="1:5" ht="15" customHeight="1" thickBot="1">
      <c r="A5" s="3"/>
      <c r="B5" s="146">
        <v>44451</v>
      </c>
      <c r="C5" s="147"/>
      <c r="D5" s="4"/>
      <c r="E5" s="4"/>
    </row>
    <row r="6" spans="1:5" s="27" customFormat="1" ht="59.25" customHeight="1" thickBot="1">
      <c r="A6" s="68" t="s">
        <v>0</v>
      </c>
      <c r="B6" s="116" t="s">
        <v>1</v>
      </c>
      <c r="C6" s="117" t="s">
        <v>3</v>
      </c>
      <c r="D6" s="118" t="s">
        <v>14</v>
      </c>
      <c r="E6" s="119" t="s">
        <v>11</v>
      </c>
    </row>
    <row r="7" spans="1:5" s="91" customFormat="1" ht="12" thickBot="1">
      <c r="A7" s="120">
        <v>0</v>
      </c>
      <c r="B7" s="121">
        <v>1</v>
      </c>
      <c r="C7" s="122">
        <v>2</v>
      </c>
      <c r="D7" s="123">
        <v>3</v>
      </c>
      <c r="E7" s="124">
        <v>4</v>
      </c>
    </row>
    <row r="8" spans="1:5" s="16" customFormat="1" ht="12.75">
      <c r="A8" s="7">
        <v>1</v>
      </c>
      <c r="B8" s="108" t="s">
        <v>41</v>
      </c>
      <c r="C8" s="101">
        <f aca="true" t="shared" si="0" ref="C8:C29">SUM(D8:E8)</f>
        <v>28511.88</v>
      </c>
      <c r="D8" s="102">
        <f>evaluare!D16</f>
        <v>26093.54</v>
      </c>
      <c r="E8" s="115">
        <f>disp!D16</f>
        <v>2418.3399999999997</v>
      </c>
    </row>
    <row r="9" spans="1:5" s="16" customFormat="1" ht="26.25">
      <c r="A9" s="7">
        <f aca="true" t="shared" si="1" ref="A9:A29">A8+1</f>
        <v>2</v>
      </c>
      <c r="B9" s="1" t="s">
        <v>39</v>
      </c>
      <c r="C9" s="101">
        <f t="shared" si="0"/>
        <v>7734.01</v>
      </c>
      <c r="D9" s="102">
        <f>evaluare!D17</f>
        <v>6524.83</v>
      </c>
      <c r="E9" s="115">
        <f>disp!D17</f>
        <v>1209.18</v>
      </c>
    </row>
    <row r="10" spans="1:11" s="75" customFormat="1" ht="12.75">
      <c r="A10" s="7">
        <f t="shared" si="1"/>
        <v>3</v>
      </c>
      <c r="B10" s="1" t="s">
        <v>19</v>
      </c>
      <c r="C10" s="101">
        <f t="shared" si="0"/>
        <v>0</v>
      </c>
      <c r="D10" s="102">
        <f>evaluare!D18</f>
        <v>0</v>
      </c>
      <c r="E10" s="115">
        <f>disp!D18</f>
        <v>0</v>
      </c>
      <c r="F10" s="16"/>
      <c r="G10" s="16"/>
      <c r="H10" s="16"/>
      <c r="I10" s="16"/>
      <c r="J10" s="16"/>
      <c r="K10" s="16"/>
    </row>
    <row r="11" spans="1:5" s="16" customFormat="1" ht="12.75">
      <c r="A11" s="7">
        <f t="shared" si="1"/>
        <v>4</v>
      </c>
      <c r="B11" s="83" t="s">
        <v>34</v>
      </c>
      <c r="C11" s="101">
        <f t="shared" si="0"/>
        <v>0</v>
      </c>
      <c r="D11" s="102">
        <f>evaluare!D19</f>
        <v>0</v>
      </c>
      <c r="E11" s="115">
        <f>disp!D19</f>
        <v>0</v>
      </c>
    </row>
    <row r="12" spans="1:5" s="16" customFormat="1" ht="12.75">
      <c r="A12" s="7">
        <f t="shared" si="1"/>
        <v>5</v>
      </c>
      <c r="B12" s="109" t="s">
        <v>20</v>
      </c>
      <c r="C12" s="101">
        <f t="shared" si="0"/>
        <v>9513.74</v>
      </c>
      <c r="D12" s="102">
        <f>evaluare!D20</f>
        <v>9513.74</v>
      </c>
      <c r="E12" s="115">
        <f>disp!D20</f>
        <v>0</v>
      </c>
    </row>
    <row r="13" spans="1:5" s="16" customFormat="1" ht="26.25">
      <c r="A13" s="7">
        <f t="shared" si="1"/>
        <v>6</v>
      </c>
      <c r="B13" s="83" t="s">
        <v>31</v>
      </c>
      <c r="C13" s="101">
        <f t="shared" si="0"/>
        <v>0</v>
      </c>
      <c r="D13" s="102">
        <f>evaluare!D21</f>
        <v>0</v>
      </c>
      <c r="E13" s="115">
        <f>disp!D21</f>
        <v>0</v>
      </c>
    </row>
    <row r="14" spans="1:11" s="75" customFormat="1" ht="12.75">
      <c r="A14" s="7">
        <f t="shared" si="1"/>
        <v>7</v>
      </c>
      <c r="B14" s="1" t="s">
        <v>35</v>
      </c>
      <c r="C14" s="101">
        <f t="shared" si="0"/>
        <v>0</v>
      </c>
      <c r="D14" s="102">
        <f>evaluare!D22</f>
        <v>0</v>
      </c>
      <c r="E14" s="115">
        <f>disp!D22</f>
        <v>0</v>
      </c>
      <c r="F14" s="16"/>
      <c r="G14" s="16"/>
      <c r="H14" s="16"/>
      <c r="I14" s="16"/>
      <c r="J14" s="16"/>
      <c r="K14" s="16"/>
    </row>
    <row r="15" spans="1:11" s="75" customFormat="1" ht="12.75">
      <c r="A15" s="7">
        <f t="shared" si="1"/>
        <v>8</v>
      </c>
      <c r="B15" s="83" t="s">
        <v>33</v>
      </c>
      <c r="C15" s="101">
        <f t="shared" si="0"/>
        <v>12427.42</v>
      </c>
      <c r="D15" s="102">
        <f>evaluare!D23</f>
        <v>11218.24</v>
      </c>
      <c r="E15" s="115">
        <f>disp!D23</f>
        <v>1209.18</v>
      </c>
      <c r="F15" s="16"/>
      <c r="G15" s="16"/>
      <c r="H15" s="16"/>
      <c r="I15" s="16"/>
      <c r="J15" s="16"/>
      <c r="K15" s="16"/>
    </row>
    <row r="16" spans="1:5" s="16" customFormat="1" ht="12.75">
      <c r="A16" s="7">
        <f t="shared" si="1"/>
        <v>9</v>
      </c>
      <c r="B16" s="1" t="s">
        <v>12</v>
      </c>
      <c r="C16" s="101">
        <f t="shared" si="0"/>
        <v>0</v>
      </c>
      <c r="D16" s="102">
        <f>evaluare!D24</f>
        <v>0</v>
      </c>
      <c r="E16" s="115">
        <f>disp!D24</f>
        <v>0</v>
      </c>
    </row>
    <row r="17" spans="1:5" s="16" customFormat="1" ht="12.75">
      <c r="A17" s="7">
        <f t="shared" si="1"/>
        <v>10</v>
      </c>
      <c r="B17" s="83" t="s">
        <v>36</v>
      </c>
      <c r="C17" s="101">
        <f t="shared" si="0"/>
        <v>5559.3</v>
      </c>
      <c r="D17" s="102">
        <f>evaluare!D25</f>
        <v>5559.3</v>
      </c>
      <c r="E17" s="115">
        <f>disp!D25</f>
        <v>0</v>
      </c>
    </row>
    <row r="18" spans="1:5" s="16" customFormat="1" ht="12.75">
      <c r="A18" s="7">
        <f t="shared" si="1"/>
        <v>11</v>
      </c>
      <c r="B18" s="100" t="s">
        <v>37</v>
      </c>
      <c r="C18" s="101">
        <f>SUM(D18:E18)</f>
        <v>6325.83</v>
      </c>
      <c r="D18" s="102">
        <f>evaluare!D26</f>
        <v>5116.65</v>
      </c>
      <c r="E18" s="115">
        <f>disp!D26</f>
        <v>1209.18</v>
      </c>
    </row>
    <row r="19" spans="1:5" s="16" customFormat="1" ht="12.75">
      <c r="A19" s="7">
        <f t="shared" si="1"/>
        <v>12</v>
      </c>
      <c r="B19" s="1" t="s">
        <v>29</v>
      </c>
      <c r="C19" s="101">
        <f t="shared" si="0"/>
        <v>6319.77</v>
      </c>
      <c r="D19" s="102">
        <f>evaluare!D27</f>
        <v>6319.77</v>
      </c>
      <c r="E19" s="115">
        <f>disp!D27</f>
        <v>0</v>
      </c>
    </row>
    <row r="20" spans="1:11" s="75" customFormat="1" ht="12.75">
      <c r="A20" s="7">
        <f t="shared" si="1"/>
        <v>13</v>
      </c>
      <c r="B20" s="1" t="s">
        <v>28</v>
      </c>
      <c r="C20" s="101">
        <f t="shared" si="0"/>
        <v>7062.17</v>
      </c>
      <c r="D20" s="102">
        <f>evaluare!D28</f>
        <v>5852.99</v>
      </c>
      <c r="E20" s="115">
        <f>disp!D28</f>
        <v>1209.18</v>
      </c>
      <c r="F20" s="16"/>
      <c r="G20" s="16"/>
      <c r="H20" s="16"/>
      <c r="I20" s="16"/>
      <c r="J20" s="16"/>
      <c r="K20" s="16"/>
    </row>
    <row r="21" spans="1:11" s="75" customFormat="1" ht="12.75">
      <c r="A21" s="7">
        <f t="shared" si="1"/>
        <v>14</v>
      </c>
      <c r="B21" s="99" t="s">
        <v>38</v>
      </c>
      <c r="C21" s="101">
        <f t="shared" si="0"/>
        <v>10489.82</v>
      </c>
      <c r="D21" s="102">
        <f>evaluare!D29</f>
        <v>8071.47</v>
      </c>
      <c r="E21" s="115">
        <f>disp!D29</f>
        <v>2418.35</v>
      </c>
      <c r="F21" s="16"/>
      <c r="G21" s="16"/>
      <c r="H21" s="16"/>
      <c r="I21" s="16"/>
      <c r="J21" s="16"/>
      <c r="K21" s="16"/>
    </row>
    <row r="22" spans="1:5" s="16" customFormat="1" ht="12.75">
      <c r="A22" s="7">
        <f t="shared" si="1"/>
        <v>15</v>
      </c>
      <c r="B22" s="110" t="s">
        <v>21</v>
      </c>
      <c r="C22" s="101">
        <f t="shared" si="0"/>
        <v>0</v>
      </c>
      <c r="D22" s="102">
        <f>evaluare!D30</f>
        <v>0</v>
      </c>
      <c r="E22" s="115">
        <f>disp!D30</f>
        <v>0</v>
      </c>
    </row>
    <row r="23" spans="1:5" s="16" customFormat="1" ht="12.75">
      <c r="A23" s="7">
        <f t="shared" si="1"/>
        <v>16</v>
      </c>
      <c r="B23" s="94" t="s">
        <v>43</v>
      </c>
      <c r="C23" s="101">
        <f>SUM(D23:E23)</f>
        <v>0</v>
      </c>
      <c r="D23" s="102">
        <f>evaluare!D31</f>
        <v>0</v>
      </c>
      <c r="E23" s="115">
        <f>disp!D31</f>
        <v>0</v>
      </c>
    </row>
    <row r="24" spans="1:5" s="16" customFormat="1" ht="12.75">
      <c r="A24" s="7">
        <f t="shared" si="1"/>
        <v>17</v>
      </c>
      <c r="B24" s="110" t="s">
        <v>22</v>
      </c>
      <c r="C24" s="101">
        <f t="shared" si="0"/>
        <v>0</v>
      </c>
      <c r="D24" s="102">
        <f>evaluare!D32</f>
        <v>0</v>
      </c>
      <c r="E24" s="115">
        <f>disp!D32</f>
        <v>0</v>
      </c>
    </row>
    <row r="25" spans="1:5" s="16" customFormat="1" ht="12.75">
      <c r="A25" s="7">
        <f t="shared" si="1"/>
        <v>18</v>
      </c>
      <c r="B25" s="109" t="s">
        <v>23</v>
      </c>
      <c r="C25" s="101">
        <f t="shared" si="0"/>
        <v>0</v>
      </c>
      <c r="D25" s="102">
        <f>evaluare!D33</f>
        <v>0</v>
      </c>
      <c r="E25" s="115">
        <f>disp!D33</f>
        <v>0</v>
      </c>
    </row>
    <row r="26" spans="1:5" s="16" customFormat="1" ht="26.25">
      <c r="A26" s="7">
        <f t="shared" si="1"/>
        <v>19</v>
      </c>
      <c r="B26" s="110" t="s">
        <v>24</v>
      </c>
      <c r="C26" s="101">
        <f t="shared" si="0"/>
        <v>0</v>
      </c>
      <c r="D26" s="102">
        <f>evaluare!D34</f>
        <v>0</v>
      </c>
      <c r="E26" s="115">
        <f>disp!D34</f>
        <v>0</v>
      </c>
    </row>
    <row r="27" spans="1:5" s="16" customFormat="1" ht="26.25">
      <c r="A27" s="7">
        <f t="shared" si="1"/>
        <v>20</v>
      </c>
      <c r="B27" s="109" t="s">
        <v>25</v>
      </c>
      <c r="C27" s="101">
        <f t="shared" si="0"/>
        <v>0</v>
      </c>
      <c r="D27" s="102">
        <f>evaluare!D35</f>
        <v>0</v>
      </c>
      <c r="E27" s="115">
        <f>disp!D35</f>
        <v>0</v>
      </c>
    </row>
    <row r="28" spans="1:5" s="17" customFormat="1" ht="12.75">
      <c r="A28" s="7">
        <f t="shared" si="1"/>
        <v>21</v>
      </c>
      <c r="B28" s="109" t="s">
        <v>26</v>
      </c>
      <c r="C28" s="101">
        <f t="shared" si="0"/>
        <v>0</v>
      </c>
      <c r="D28" s="102">
        <f>evaluare!D36</f>
        <v>0</v>
      </c>
      <c r="E28" s="115">
        <f>disp!D36</f>
        <v>0</v>
      </c>
    </row>
    <row r="29" spans="1:5" s="17" customFormat="1" ht="13.5" thickBot="1">
      <c r="A29" s="125">
        <f t="shared" si="1"/>
        <v>22</v>
      </c>
      <c r="B29" s="126" t="s">
        <v>42</v>
      </c>
      <c r="C29" s="127">
        <f t="shared" si="0"/>
        <v>2790.14</v>
      </c>
      <c r="D29" s="128">
        <f>evaluare!D37</f>
        <v>2790.14</v>
      </c>
      <c r="E29" s="129">
        <f>disp!D37</f>
        <v>0</v>
      </c>
    </row>
    <row r="30" spans="1:5" s="16" customFormat="1" ht="20.25" customHeight="1" thickBot="1">
      <c r="A30" s="130"/>
      <c r="B30" s="131" t="s">
        <v>3</v>
      </c>
      <c r="C30" s="132">
        <f>SUM(C8:C29)</f>
        <v>96734.08</v>
      </c>
      <c r="D30" s="132">
        <f>SUM(D8:D29)</f>
        <v>87060.67000000001</v>
      </c>
      <c r="E30" s="133">
        <f>SUM(E8:E29)</f>
        <v>9673.41</v>
      </c>
    </row>
    <row r="31" spans="3:5" s="16" customFormat="1" ht="12.75">
      <c r="C31" s="18"/>
      <c r="D31" s="19"/>
      <c r="E31" s="19"/>
    </row>
    <row r="32" spans="2:5" s="17" customFormat="1" ht="12.75">
      <c r="B32" s="17" t="s">
        <v>8</v>
      </c>
      <c r="C32" s="20"/>
      <c r="D32" s="21">
        <f>evaluare!C42</f>
        <v>10.49</v>
      </c>
      <c r="E32" s="21">
        <f>disp!C42</f>
        <v>40.31</v>
      </c>
    </row>
    <row r="33" spans="3:5" s="16" customFormat="1" ht="12.75">
      <c r="C33" s="18"/>
      <c r="D33" s="19"/>
      <c r="E33" s="19"/>
    </row>
    <row r="34" spans="2:5" s="16" customFormat="1" ht="12.75">
      <c r="B34" s="144"/>
      <c r="C34" s="145"/>
      <c r="D34" s="22"/>
      <c r="E34" s="23"/>
    </row>
  </sheetData>
  <sheetProtection/>
  <mergeCells count="3">
    <mergeCell ref="A2:E2"/>
    <mergeCell ref="B34:C34"/>
    <mergeCell ref="B5:C5"/>
  </mergeCells>
  <printOptions horizontalCentered="1"/>
  <pageMargins left="0" right="0" top="0.196850393700787" bottom="0" header="0.31496062992126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1">
      <selection activeCell="A1" sqref="A1:IV2"/>
    </sheetView>
  </sheetViews>
  <sheetFormatPr defaultColWidth="9.140625" defaultRowHeight="12.75" outlineLevelRow="1"/>
  <cols>
    <col min="1" max="1" width="3.7109375" style="44" customWidth="1"/>
    <col min="2" max="2" width="40.8515625" style="45" customWidth="1"/>
    <col min="3" max="3" width="13.28125" style="46" customWidth="1"/>
    <col min="4" max="4" width="16.57421875" style="47" customWidth="1"/>
    <col min="5" max="16384" width="9.140625" style="44" customWidth="1"/>
  </cols>
  <sheetData>
    <row r="1" spans="1:4" s="2" customFormat="1" ht="13.5" hidden="1" outlineLevel="1">
      <c r="A1" s="54"/>
      <c r="B1" s="55"/>
      <c r="C1" s="55"/>
      <c r="D1" s="55"/>
    </row>
    <row r="2" spans="2:3" s="2" customFormat="1" ht="13.5" hidden="1" outlineLevel="1">
      <c r="B2" s="57"/>
      <c r="C2" s="56" t="s">
        <v>5</v>
      </c>
    </row>
    <row r="3" spans="2:3" s="2" customFormat="1" ht="13.5" hidden="1" outlineLevel="1">
      <c r="B3" s="57"/>
      <c r="C3" s="56" t="s">
        <v>40</v>
      </c>
    </row>
    <row r="4" spans="2:3" s="2" customFormat="1" ht="13.5" hidden="1" outlineLevel="1">
      <c r="B4" s="57"/>
      <c r="C4" s="82" t="s">
        <v>30</v>
      </c>
    </row>
    <row r="5" spans="2:3" s="2" customFormat="1" ht="13.5" hidden="1" outlineLevel="1">
      <c r="B5" s="57"/>
      <c r="C5" s="82"/>
    </row>
    <row r="6" spans="2:3" s="2" customFormat="1" ht="13.5" hidden="1" outlineLevel="1">
      <c r="B6" s="57"/>
      <c r="C6" s="56" t="s">
        <v>6</v>
      </c>
    </row>
    <row r="7" spans="2:4" s="2" customFormat="1" ht="18.75" customHeight="1" hidden="1" outlineLevel="1">
      <c r="B7" s="57"/>
      <c r="C7" s="143" t="s">
        <v>46</v>
      </c>
      <c r="D7" s="142"/>
    </row>
    <row r="8" spans="2:3" s="2" customFormat="1" ht="13.5" hidden="1" outlineLevel="1">
      <c r="B8" s="57"/>
      <c r="C8" s="61" t="s">
        <v>44</v>
      </c>
    </row>
    <row r="9" spans="2:4" s="2" customFormat="1" ht="13.5" hidden="1" outlineLevel="1">
      <c r="B9" s="57"/>
      <c r="C9" s="58"/>
      <c r="D9" s="8"/>
    </row>
    <row r="10" spans="2:4" s="2" customFormat="1" ht="13.5" hidden="1" outlineLevel="1">
      <c r="B10" s="57"/>
      <c r="C10" s="58"/>
      <c r="D10" s="8"/>
    </row>
    <row r="11" spans="1:4" s="2" customFormat="1" ht="21" customHeight="1" collapsed="1">
      <c r="A11" s="148" t="s">
        <v>15</v>
      </c>
      <c r="B11" s="148"/>
      <c r="C11" s="148"/>
      <c r="D11" s="148"/>
    </row>
    <row r="12" spans="2:4" s="10" customFormat="1" ht="15">
      <c r="B12" s="28"/>
      <c r="C12" s="14"/>
      <c r="D12" s="13"/>
    </row>
    <row r="13" spans="1:4" s="10" customFormat="1" ht="15.75" thickBot="1">
      <c r="A13" s="11"/>
      <c r="B13" s="146">
        <f>TOTAL!B5</f>
        <v>44451</v>
      </c>
      <c r="C13" s="147"/>
      <c r="D13" s="29"/>
    </row>
    <row r="14" spans="1:4" s="30" customFormat="1" ht="39.75" thickBot="1">
      <c r="A14" s="68" t="s">
        <v>0</v>
      </c>
      <c r="B14" s="69" t="s">
        <v>1</v>
      </c>
      <c r="C14" s="70" t="s">
        <v>45</v>
      </c>
      <c r="D14" s="87" t="s">
        <v>2</v>
      </c>
    </row>
    <row r="15" spans="1:4" s="31" customFormat="1" ht="21" thickBot="1">
      <c r="A15" s="72">
        <v>0</v>
      </c>
      <c r="B15" s="73">
        <v>1</v>
      </c>
      <c r="C15" s="74">
        <v>2</v>
      </c>
      <c r="D15" s="88" t="s">
        <v>7</v>
      </c>
    </row>
    <row r="16" spans="1:4" s="23" customFormat="1" ht="26.25">
      <c r="A16" s="71">
        <v>1</v>
      </c>
      <c r="B16" s="108" t="s">
        <v>41</v>
      </c>
      <c r="C16" s="97">
        <v>2487.6499999999996</v>
      </c>
      <c r="D16" s="89">
        <f>ROUND(C16/C$38*C$39,2)-0.01</f>
        <v>26093.54</v>
      </c>
    </row>
    <row r="17" spans="1:4" s="23" customFormat="1" ht="39" customHeight="1">
      <c r="A17" s="71">
        <f aca="true" t="shared" si="0" ref="A17:A37">A16+1</f>
        <v>2</v>
      </c>
      <c r="B17" s="83" t="s">
        <v>39</v>
      </c>
      <c r="C17" s="84">
        <v>622.05</v>
      </c>
      <c r="D17" s="24">
        <f>ROUND(C17/C$38*C$39,2)</f>
        <v>6524.83</v>
      </c>
    </row>
    <row r="18" spans="1:4" s="23" customFormat="1" ht="12.75">
      <c r="A18" s="71">
        <f t="shared" si="0"/>
        <v>3</v>
      </c>
      <c r="B18" s="83" t="s">
        <v>19</v>
      </c>
      <c r="C18" s="136">
        <f>151.05-151.05</f>
        <v>0</v>
      </c>
      <c r="D18" s="24">
        <f aca="true" t="shared" si="1" ref="D18:D36">ROUND(C18/C$38*C$39,2)</f>
        <v>0</v>
      </c>
    </row>
    <row r="19" spans="1:4" s="23" customFormat="1" ht="12.75">
      <c r="A19" s="71">
        <f t="shared" si="0"/>
        <v>4</v>
      </c>
      <c r="B19" s="83" t="s">
        <v>34</v>
      </c>
      <c r="C19" s="136">
        <f>365-365</f>
        <v>0</v>
      </c>
      <c r="D19" s="24">
        <f t="shared" si="1"/>
        <v>0</v>
      </c>
    </row>
    <row r="20" spans="1:7" s="23" customFormat="1" ht="45" customHeight="1">
      <c r="A20" s="71">
        <f t="shared" si="0"/>
        <v>5</v>
      </c>
      <c r="B20" s="85" t="s">
        <v>20</v>
      </c>
      <c r="C20" s="84">
        <f>552+40+200+60+45+30+120-140</f>
        <v>907</v>
      </c>
      <c r="D20" s="24">
        <f>ROUND(C20/C$38*C$39,2)</f>
        <v>9513.74</v>
      </c>
      <c r="G20" s="111"/>
    </row>
    <row r="21" spans="1:4" s="23" customFormat="1" ht="39.75" customHeight="1">
      <c r="A21" s="71">
        <f t="shared" si="0"/>
        <v>6</v>
      </c>
      <c r="B21" s="83" t="s">
        <v>31</v>
      </c>
      <c r="C21" s="136">
        <f>795.5-795.5</f>
        <v>0</v>
      </c>
      <c r="D21" s="24">
        <f>ROUND(C21/C$38*C$39,2)</f>
        <v>0</v>
      </c>
    </row>
    <row r="22" spans="1:4" s="23" customFormat="1" ht="26.25">
      <c r="A22" s="71">
        <f t="shared" si="0"/>
        <v>7</v>
      </c>
      <c r="B22" s="98" t="s">
        <v>35</v>
      </c>
      <c r="C22" s="136">
        <f>716.5-15-701.5</f>
        <v>0</v>
      </c>
      <c r="D22" s="24">
        <f t="shared" si="1"/>
        <v>0</v>
      </c>
    </row>
    <row r="23" spans="1:4" s="23" customFormat="1" ht="12.75">
      <c r="A23" s="71">
        <f t="shared" si="0"/>
        <v>8</v>
      </c>
      <c r="B23" s="83" t="s">
        <v>33</v>
      </c>
      <c r="C23" s="84">
        <v>1069.5</v>
      </c>
      <c r="D23" s="24">
        <f t="shared" si="1"/>
        <v>11218.24</v>
      </c>
    </row>
    <row r="24" spans="1:4" s="23" customFormat="1" ht="12.75">
      <c r="A24" s="71">
        <f t="shared" si="0"/>
        <v>9</v>
      </c>
      <c r="B24" s="83" t="s">
        <v>12</v>
      </c>
      <c r="C24" s="136">
        <f>95.83-95.83</f>
        <v>0</v>
      </c>
      <c r="D24" s="24">
        <f t="shared" si="1"/>
        <v>0</v>
      </c>
    </row>
    <row r="25" spans="1:4" s="23" customFormat="1" ht="12.75">
      <c r="A25" s="71">
        <f t="shared" si="0"/>
        <v>10</v>
      </c>
      <c r="B25" s="83" t="s">
        <v>36</v>
      </c>
      <c r="C25" s="112">
        <v>530</v>
      </c>
      <c r="D25" s="24">
        <f t="shared" si="1"/>
        <v>5559.3</v>
      </c>
    </row>
    <row r="26" spans="1:4" s="23" customFormat="1" ht="12.75">
      <c r="A26" s="71">
        <f t="shared" si="0"/>
        <v>11</v>
      </c>
      <c r="B26" s="83" t="s">
        <v>27</v>
      </c>
      <c r="C26" s="84">
        <f>447.8+40</f>
        <v>487.8</v>
      </c>
      <c r="D26" s="24">
        <f>ROUND(C26/C$38*C$39,2)</f>
        <v>5116.65</v>
      </c>
    </row>
    <row r="27" spans="1:4" s="23" customFormat="1" ht="12.75">
      <c r="A27" s="71">
        <f t="shared" si="0"/>
        <v>12</v>
      </c>
      <c r="B27" s="83" t="s">
        <v>29</v>
      </c>
      <c r="C27" s="84">
        <f>522.5+80</f>
        <v>602.5</v>
      </c>
      <c r="D27" s="24">
        <f t="shared" si="1"/>
        <v>6319.77</v>
      </c>
    </row>
    <row r="28" spans="1:4" s="23" customFormat="1" ht="28.5" customHeight="1">
      <c r="A28" s="71">
        <f t="shared" si="0"/>
        <v>13</v>
      </c>
      <c r="B28" s="83" t="s">
        <v>28</v>
      </c>
      <c r="C28" s="84">
        <v>558</v>
      </c>
      <c r="D28" s="24">
        <f t="shared" si="1"/>
        <v>5852.99</v>
      </c>
    </row>
    <row r="29" spans="1:4" s="23" customFormat="1" ht="12.75">
      <c r="A29" s="71">
        <f t="shared" si="0"/>
        <v>14</v>
      </c>
      <c r="B29" s="99" t="s">
        <v>38</v>
      </c>
      <c r="C29" s="84">
        <f>794.5+13-30-8</f>
        <v>769.5</v>
      </c>
      <c r="D29" s="24">
        <f t="shared" si="1"/>
        <v>8071.47</v>
      </c>
    </row>
    <row r="30" spans="1:4" s="23" customFormat="1" ht="12.75">
      <c r="A30" s="71">
        <f t="shared" si="0"/>
        <v>15</v>
      </c>
      <c r="B30" s="86" t="s">
        <v>21</v>
      </c>
      <c r="C30" s="137">
        <f>1245-1245</f>
        <v>0</v>
      </c>
      <c r="D30" s="24">
        <f t="shared" si="1"/>
        <v>0</v>
      </c>
    </row>
    <row r="31" spans="1:4" s="23" customFormat="1" ht="12.75">
      <c r="A31" s="71">
        <f t="shared" si="0"/>
        <v>16</v>
      </c>
      <c r="B31" s="113" t="s">
        <v>43</v>
      </c>
      <c r="C31" s="137">
        <f>305.14-305.14</f>
        <v>0</v>
      </c>
      <c r="D31" s="24">
        <f t="shared" si="1"/>
        <v>0</v>
      </c>
    </row>
    <row r="32" spans="1:4" s="23" customFormat="1" ht="12.75">
      <c r="A32" s="71">
        <f t="shared" si="0"/>
        <v>17</v>
      </c>
      <c r="B32" s="86" t="s">
        <v>22</v>
      </c>
      <c r="C32" s="137">
        <f>850.5+15-865.5</f>
        <v>0</v>
      </c>
      <c r="D32" s="24">
        <f t="shared" si="1"/>
        <v>0</v>
      </c>
    </row>
    <row r="33" spans="1:4" s="23" customFormat="1" ht="16.5" customHeight="1">
      <c r="A33" s="71">
        <f t="shared" si="0"/>
        <v>18</v>
      </c>
      <c r="B33" s="85" t="s">
        <v>23</v>
      </c>
      <c r="C33" s="136">
        <f>690.18-690.18</f>
        <v>0</v>
      </c>
      <c r="D33" s="24">
        <f t="shared" si="1"/>
        <v>0</v>
      </c>
    </row>
    <row r="34" spans="1:4" s="23" customFormat="1" ht="49.5" customHeight="1">
      <c r="A34" s="71">
        <f t="shared" si="0"/>
        <v>19</v>
      </c>
      <c r="B34" s="86" t="s">
        <v>24</v>
      </c>
      <c r="C34" s="137">
        <f>521.33-521.33</f>
        <v>0</v>
      </c>
      <c r="D34" s="104">
        <f t="shared" si="1"/>
        <v>0</v>
      </c>
    </row>
    <row r="35" spans="1:4" s="23" customFormat="1" ht="37.5" customHeight="1">
      <c r="A35" s="71">
        <f t="shared" si="0"/>
        <v>20</v>
      </c>
      <c r="B35" s="85" t="s">
        <v>25</v>
      </c>
      <c r="C35" s="136">
        <f>519.69+30-549.69</f>
        <v>0</v>
      </c>
      <c r="D35" s="24">
        <f t="shared" si="1"/>
        <v>0</v>
      </c>
    </row>
    <row r="36" spans="1:4" s="23" customFormat="1" ht="26.25">
      <c r="A36" s="71">
        <f t="shared" si="0"/>
        <v>21</v>
      </c>
      <c r="B36" s="85" t="s">
        <v>26</v>
      </c>
      <c r="C36" s="136">
        <f>316.85-316.85</f>
        <v>0</v>
      </c>
      <c r="D36" s="24">
        <f t="shared" si="1"/>
        <v>0</v>
      </c>
    </row>
    <row r="37" spans="1:4" s="23" customFormat="1" ht="12.75">
      <c r="A37" s="71">
        <f t="shared" si="0"/>
        <v>22</v>
      </c>
      <c r="B37" s="85" t="s">
        <v>42</v>
      </c>
      <c r="C37" s="114">
        <v>266</v>
      </c>
      <c r="D37" s="24">
        <f>ROUND(C37/C$38*C$39,2)</f>
        <v>2790.14</v>
      </c>
    </row>
    <row r="38" spans="1:4" s="34" customFormat="1" ht="12.75">
      <c r="A38" s="32"/>
      <c r="B38" s="48" t="s">
        <v>3</v>
      </c>
      <c r="C38" s="80">
        <f>SUM(C16:C37)</f>
        <v>8300</v>
      </c>
      <c r="D38" s="63">
        <f>SUM(D16:D37)</f>
        <v>87060.67000000001</v>
      </c>
    </row>
    <row r="39" spans="1:4" s="34" customFormat="1" ht="12.75">
      <c r="A39" s="32"/>
      <c r="B39" s="49" t="s">
        <v>13</v>
      </c>
      <c r="C39" s="80">
        <f>C40*0.9</f>
        <v>87060.67199999999</v>
      </c>
      <c r="D39" s="63"/>
    </row>
    <row r="40" spans="1:4" s="34" customFormat="1" ht="13.5" thickBot="1">
      <c r="A40" s="35"/>
      <c r="B40" s="50" t="s">
        <v>10</v>
      </c>
      <c r="C40" s="135">
        <v>96734.07999999999</v>
      </c>
      <c r="D40" s="90"/>
    </row>
    <row r="41" spans="2:4" s="34" customFormat="1" ht="12.75">
      <c r="B41" s="36"/>
      <c r="C41" s="37"/>
      <c r="D41" s="38"/>
    </row>
    <row r="42" spans="2:4" s="34" customFormat="1" ht="12.75">
      <c r="B42" s="36" t="s">
        <v>4</v>
      </c>
      <c r="C42" s="37">
        <f>ROUND(C39/C38,2)</f>
        <v>10.49</v>
      </c>
      <c r="D42" s="38"/>
    </row>
    <row r="43" spans="2:4" s="34" customFormat="1" ht="12.75">
      <c r="B43" s="36"/>
      <c r="C43" s="37"/>
      <c r="D43" s="38"/>
    </row>
    <row r="44" spans="2:4" s="34" customFormat="1" ht="12.75">
      <c r="B44" s="39"/>
      <c r="C44" s="40"/>
      <c r="D44" s="39"/>
    </row>
    <row r="45" spans="1:4" ht="15">
      <c r="A45" s="10"/>
      <c r="B45" s="41"/>
      <c r="C45" s="42"/>
      <c r="D45" s="43"/>
    </row>
    <row r="46" spans="1:4" ht="15">
      <c r="A46" s="10"/>
      <c r="B46" s="28"/>
      <c r="C46" s="14"/>
      <c r="D46" s="13"/>
    </row>
  </sheetData>
  <sheetProtection/>
  <mergeCells count="3">
    <mergeCell ref="C7:D7"/>
    <mergeCell ref="B13:C13"/>
    <mergeCell ref="A11:D11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A10">
      <selection activeCell="A1" sqref="A1:IV2"/>
    </sheetView>
  </sheetViews>
  <sheetFormatPr defaultColWidth="9.140625" defaultRowHeight="12.75" outlineLevelRow="1"/>
  <cols>
    <col min="1" max="1" width="3.7109375" style="44" customWidth="1"/>
    <col min="2" max="2" width="44.8515625" style="44" customWidth="1"/>
    <col min="3" max="3" width="13.7109375" style="44" customWidth="1"/>
    <col min="4" max="4" width="17.00390625" style="44" customWidth="1"/>
    <col min="5" max="16384" width="9.140625" style="44" customWidth="1"/>
  </cols>
  <sheetData>
    <row r="1" spans="1:4" s="2" customFormat="1" ht="13.5" hidden="1" outlineLevel="1">
      <c r="A1" s="54"/>
      <c r="B1" s="55"/>
      <c r="C1" s="55"/>
      <c r="D1" s="55"/>
    </row>
    <row r="2" spans="1:3" s="2" customFormat="1" ht="13.5" hidden="1" outlineLevel="1">
      <c r="A2" s="54"/>
      <c r="B2" s="55"/>
      <c r="C2" s="51" t="s">
        <v>5</v>
      </c>
    </row>
    <row r="3" spans="1:3" s="2" customFormat="1" ht="13.5" hidden="1" outlineLevel="1">
      <c r="A3" s="54"/>
      <c r="B3" s="55"/>
      <c r="C3" s="51" t="s">
        <v>40</v>
      </c>
    </row>
    <row r="4" spans="1:3" s="2" customFormat="1" ht="13.5" hidden="1" outlineLevel="1">
      <c r="A4" s="54"/>
      <c r="B4" s="55"/>
      <c r="C4" s="52" t="s">
        <v>30</v>
      </c>
    </row>
    <row r="5" s="2" customFormat="1" ht="13.5" hidden="1" outlineLevel="1">
      <c r="C5" s="52"/>
    </row>
    <row r="6" s="2" customFormat="1" ht="13.5" hidden="1" outlineLevel="1">
      <c r="C6" s="56" t="s">
        <v>6</v>
      </c>
    </row>
    <row r="7" spans="3:4" s="2" customFormat="1" ht="16.5" customHeight="1" hidden="1" outlineLevel="1">
      <c r="C7" s="143" t="s">
        <v>46</v>
      </c>
      <c r="D7" s="142"/>
    </row>
    <row r="8" s="2" customFormat="1" ht="13.5" hidden="1" outlineLevel="1">
      <c r="C8" s="61" t="s">
        <v>44</v>
      </c>
    </row>
    <row r="9" spans="3:4" s="2" customFormat="1" ht="13.5" hidden="1" outlineLevel="1">
      <c r="C9" s="61"/>
      <c r="D9" s="8"/>
    </row>
    <row r="10" spans="1:4" s="2" customFormat="1" ht="26.25" customHeight="1" collapsed="1">
      <c r="A10" s="148" t="s">
        <v>16</v>
      </c>
      <c r="B10" s="148"/>
      <c r="C10" s="148"/>
      <c r="D10" s="148"/>
    </row>
    <row r="11" s="10" customFormat="1" ht="15"/>
    <row r="12" spans="1:4" s="10" customFormat="1" ht="15">
      <c r="A12" s="11"/>
      <c r="B12" s="11"/>
      <c r="D12" s="29"/>
    </row>
    <row r="13" spans="1:4" ht="17.25" thickBot="1">
      <c r="A13" s="59"/>
      <c r="B13" s="146">
        <f>TOTAL!B5</f>
        <v>44451</v>
      </c>
      <c r="C13" s="147"/>
      <c r="D13" s="59"/>
    </row>
    <row r="14" spans="1:4" s="17" customFormat="1" ht="39">
      <c r="A14" s="25" t="s">
        <v>0</v>
      </c>
      <c r="B14" s="67" t="s">
        <v>1</v>
      </c>
      <c r="C14" s="107" t="s">
        <v>45</v>
      </c>
      <c r="D14" s="26" t="s">
        <v>18</v>
      </c>
    </row>
    <row r="15" spans="1:4" s="62" customFormat="1" ht="26.25">
      <c r="A15" s="60">
        <v>0</v>
      </c>
      <c r="B15" s="15">
        <v>1</v>
      </c>
      <c r="C15" s="15">
        <v>2</v>
      </c>
      <c r="D15" s="105" t="s">
        <v>17</v>
      </c>
    </row>
    <row r="16" spans="1:4" s="78" customFormat="1" ht="12.75">
      <c r="A16" s="77">
        <v>1</v>
      </c>
      <c r="B16" s="92" t="s">
        <v>32</v>
      </c>
      <c r="C16" s="81">
        <v>60</v>
      </c>
      <c r="D16" s="76">
        <f>ROUND(C16/C$38*C$39,2)-0.01</f>
        <v>2418.3399999999997</v>
      </c>
    </row>
    <row r="17" spans="1:4" s="78" customFormat="1" ht="31.5" customHeight="1">
      <c r="A17" s="77">
        <f aca="true" t="shared" si="0" ref="A17:A37">A16+1</f>
        <v>2</v>
      </c>
      <c r="B17" s="92" t="s">
        <v>39</v>
      </c>
      <c r="C17" s="81">
        <v>30</v>
      </c>
      <c r="D17" s="76">
        <f>ROUND(C17/C$38*C$39,2)</f>
        <v>1209.18</v>
      </c>
    </row>
    <row r="18" spans="1:4" s="78" customFormat="1" ht="12.75">
      <c r="A18" s="77">
        <f t="shared" si="0"/>
        <v>3</v>
      </c>
      <c r="B18" s="92" t="s">
        <v>19</v>
      </c>
      <c r="C18" s="138">
        <v>0</v>
      </c>
      <c r="D18" s="76">
        <f aca="true" t="shared" si="1" ref="D18:D37">ROUND(C18/C$38*C$39,2)</f>
        <v>0</v>
      </c>
    </row>
    <row r="19" spans="1:4" s="78" customFormat="1" ht="12.75">
      <c r="A19" s="77">
        <f t="shared" si="0"/>
        <v>4</v>
      </c>
      <c r="B19" s="92" t="s">
        <v>34</v>
      </c>
      <c r="C19" s="138">
        <v>0</v>
      </c>
      <c r="D19" s="76">
        <f t="shared" si="1"/>
        <v>0</v>
      </c>
    </row>
    <row r="20" spans="1:4" s="78" customFormat="1" ht="12.75">
      <c r="A20" s="77">
        <f t="shared" si="0"/>
        <v>5</v>
      </c>
      <c r="B20" s="93" t="s">
        <v>20</v>
      </c>
      <c r="C20" s="81">
        <v>0</v>
      </c>
      <c r="D20" s="76">
        <f t="shared" si="1"/>
        <v>0</v>
      </c>
    </row>
    <row r="21" spans="1:4" s="78" customFormat="1" ht="26.25">
      <c r="A21" s="77">
        <f t="shared" si="0"/>
        <v>6</v>
      </c>
      <c r="B21" s="92" t="s">
        <v>31</v>
      </c>
      <c r="C21" s="138">
        <f>30-30</f>
        <v>0</v>
      </c>
      <c r="D21" s="76">
        <f t="shared" si="1"/>
        <v>0</v>
      </c>
    </row>
    <row r="22" spans="1:4" s="78" customFormat="1" ht="26.25">
      <c r="A22" s="77">
        <f t="shared" si="0"/>
        <v>7</v>
      </c>
      <c r="B22" s="92" t="s">
        <v>35</v>
      </c>
      <c r="C22" s="138">
        <f>30-30</f>
        <v>0</v>
      </c>
      <c r="D22" s="106">
        <f t="shared" si="1"/>
        <v>0</v>
      </c>
    </row>
    <row r="23" spans="1:4" s="78" customFormat="1" ht="12.75">
      <c r="A23" s="77">
        <f t="shared" si="0"/>
        <v>8</v>
      </c>
      <c r="B23" s="92" t="s">
        <v>33</v>
      </c>
      <c r="C23" s="81">
        <v>30</v>
      </c>
      <c r="D23" s="76">
        <f t="shared" si="1"/>
        <v>1209.18</v>
      </c>
    </row>
    <row r="24" spans="1:4" s="78" customFormat="1" ht="14.25" customHeight="1">
      <c r="A24" s="77">
        <f t="shared" si="0"/>
        <v>9</v>
      </c>
      <c r="B24" s="92" t="s">
        <v>12</v>
      </c>
      <c r="C24" s="139">
        <v>0</v>
      </c>
      <c r="D24" s="76">
        <f t="shared" si="1"/>
        <v>0</v>
      </c>
    </row>
    <row r="25" spans="1:4" s="78" customFormat="1" ht="12.75">
      <c r="A25" s="77">
        <f t="shared" si="0"/>
        <v>10</v>
      </c>
      <c r="B25" s="92" t="s">
        <v>36</v>
      </c>
      <c r="C25" s="81">
        <v>0</v>
      </c>
      <c r="D25" s="76">
        <f t="shared" si="1"/>
        <v>0</v>
      </c>
    </row>
    <row r="26" spans="1:4" s="78" customFormat="1" ht="12.75">
      <c r="A26" s="77">
        <f t="shared" si="0"/>
        <v>11</v>
      </c>
      <c r="B26" s="92" t="s">
        <v>27</v>
      </c>
      <c r="C26" s="81">
        <v>30</v>
      </c>
      <c r="D26" s="76">
        <f>ROUND(C26/C$38*C$39,2)</f>
        <v>1209.18</v>
      </c>
    </row>
    <row r="27" spans="1:4" s="78" customFormat="1" ht="12.75">
      <c r="A27" s="77">
        <f t="shared" si="0"/>
        <v>12</v>
      </c>
      <c r="B27" s="92" t="s">
        <v>29</v>
      </c>
      <c r="C27" s="81"/>
      <c r="D27" s="76">
        <f t="shared" si="1"/>
        <v>0</v>
      </c>
    </row>
    <row r="28" spans="1:4" s="78" customFormat="1" ht="12.75">
      <c r="A28" s="77">
        <f t="shared" si="0"/>
        <v>13</v>
      </c>
      <c r="B28" s="92" t="s">
        <v>28</v>
      </c>
      <c r="C28" s="81">
        <v>30</v>
      </c>
      <c r="D28" s="76">
        <f t="shared" si="1"/>
        <v>1209.18</v>
      </c>
    </row>
    <row r="29" spans="1:4" s="78" customFormat="1" ht="12.75">
      <c r="A29" s="77">
        <f t="shared" si="0"/>
        <v>14</v>
      </c>
      <c r="B29" s="98" t="s">
        <v>38</v>
      </c>
      <c r="C29" s="103">
        <v>60</v>
      </c>
      <c r="D29" s="6">
        <f>ROUND(C29/C$38*C$39,2)</f>
        <v>2418.35</v>
      </c>
    </row>
    <row r="30" spans="1:4" s="78" customFormat="1" ht="12.75">
      <c r="A30" s="77">
        <f t="shared" si="0"/>
        <v>15</v>
      </c>
      <c r="B30" s="94" t="s">
        <v>21</v>
      </c>
      <c r="C30" s="140">
        <f>30-30</f>
        <v>0</v>
      </c>
      <c r="D30" s="76">
        <f t="shared" si="1"/>
        <v>0</v>
      </c>
    </row>
    <row r="31" spans="1:4" s="78" customFormat="1" ht="12.75">
      <c r="A31" s="77">
        <f t="shared" si="0"/>
        <v>16</v>
      </c>
      <c r="B31" s="94" t="s">
        <v>43</v>
      </c>
      <c r="C31" s="140">
        <v>0</v>
      </c>
      <c r="D31" s="76">
        <f t="shared" si="1"/>
        <v>0</v>
      </c>
    </row>
    <row r="32" spans="1:4" s="78" customFormat="1" ht="12.75">
      <c r="A32" s="77">
        <f t="shared" si="0"/>
        <v>17</v>
      </c>
      <c r="B32" s="94" t="s">
        <v>22</v>
      </c>
      <c r="C32" s="140">
        <v>0</v>
      </c>
      <c r="D32" s="76">
        <f t="shared" si="1"/>
        <v>0</v>
      </c>
    </row>
    <row r="33" spans="1:4" s="78" customFormat="1" ht="12.75">
      <c r="A33" s="77">
        <f t="shared" si="0"/>
        <v>18</v>
      </c>
      <c r="B33" s="93" t="s">
        <v>23</v>
      </c>
      <c r="C33" s="138">
        <v>0</v>
      </c>
      <c r="D33" s="76">
        <f t="shared" si="1"/>
        <v>0</v>
      </c>
    </row>
    <row r="34" spans="1:4" s="78" customFormat="1" ht="26.25">
      <c r="A34" s="77">
        <f t="shared" si="0"/>
        <v>19</v>
      </c>
      <c r="B34" s="94" t="s">
        <v>24</v>
      </c>
      <c r="C34" s="138">
        <v>0</v>
      </c>
      <c r="D34" s="76">
        <f t="shared" si="1"/>
        <v>0</v>
      </c>
    </row>
    <row r="35" spans="1:4" s="78" customFormat="1" ht="26.25">
      <c r="A35" s="77">
        <f t="shared" si="0"/>
        <v>20</v>
      </c>
      <c r="B35" s="93" t="s">
        <v>25</v>
      </c>
      <c r="C35" s="138">
        <v>0</v>
      </c>
      <c r="D35" s="76">
        <f t="shared" si="1"/>
        <v>0</v>
      </c>
    </row>
    <row r="36" spans="1:4" s="78" customFormat="1" ht="12.75">
      <c r="A36" s="77">
        <f t="shared" si="0"/>
        <v>21</v>
      </c>
      <c r="B36" s="93" t="s">
        <v>26</v>
      </c>
      <c r="C36" s="138">
        <v>0</v>
      </c>
      <c r="D36" s="76">
        <f t="shared" si="1"/>
        <v>0</v>
      </c>
    </row>
    <row r="37" spans="1:4" s="78" customFormat="1" ht="12.75">
      <c r="A37" s="77">
        <f t="shared" si="0"/>
        <v>22</v>
      </c>
      <c r="B37" s="109" t="s">
        <v>42</v>
      </c>
      <c r="C37" s="81">
        <v>0</v>
      </c>
      <c r="D37" s="76">
        <f t="shared" si="1"/>
        <v>0</v>
      </c>
    </row>
    <row r="38" spans="1:4" s="78" customFormat="1" ht="12.75">
      <c r="A38" s="77"/>
      <c r="B38" s="95" t="s">
        <v>3</v>
      </c>
      <c r="C38" s="79">
        <f>SUM(C16:C37)</f>
        <v>240</v>
      </c>
      <c r="D38" s="5">
        <f>SUM(D16:D37)</f>
        <v>9673.41</v>
      </c>
    </row>
    <row r="39" spans="1:4" s="34" customFormat="1" ht="12.75">
      <c r="A39" s="32"/>
      <c r="B39" s="96" t="s">
        <v>9</v>
      </c>
      <c r="C39" s="33">
        <f>ROUND(evaluare!C40*0.1,2)</f>
        <v>9673.41</v>
      </c>
      <c r="D39" s="33"/>
    </row>
    <row r="40" spans="1:4" s="34" customFormat="1" ht="13.5" thickBot="1">
      <c r="A40" s="35"/>
      <c r="B40" s="64"/>
      <c r="C40" s="65"/>
      <c r="D40" s="65"/>
    </row>
    <row r="41" spans="2:4" s="34" customFormat="1" ht="12.75">
      <c r="B41" s="66"/>
      <c r="C41" s="66"/>
      <c r="D41" s="66"/>
    </row>
    <row r="42" spans="2:4" s="34" customFormat="1" ht="12.75">
      <c r="B42" s="36" t="s">
        <v>4</v>
      </c>
      <c r="C42" s="37">
        <f>ROUND(C39/C38,2)</f>
        <v>40.31</v>
      </c>
      <c r="D42" s="38"/>
    </row>
    <row r="43" spans="2:4" s="34" customFormat="1" ht="12.75">
      <c r="B43" s="66"/>
      <c r="C43" s="38"/>
      <c r="D43" s="38"/>
    </row>
  </sheetData>
  <sheetProtection/>
  <mergeCells count="3">
    <mergeCell ref="C7:D7"/>
    <mergeCell ref="B13:C13"/>
    <mergeCell ref="A10:D10"/>
  </mergeCells>
  <printOptions horizontalCentered="1" verticalCentered="1"/>
  <pageMargins left="0.56" right="0.15748031496063" top="0.393700787401575" bottom="0.393700787401575" header="0.17" footer="0.314960629921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2021-12-09T12:50:29Z</cp:lastPrinted>
  <dcterms:created xsi:type="dcterms:W3CDTF">2003-02-20T14:27:52Z</dcterms:created>
  <dcterms:modified xsi:type="dcterms:W3CDTF">2021-12-22T08:49:47Z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