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TOTAL" sheetId="1" r:id="rId1"/>
    <sheet name="evaluare" sheetId="2" r:id="rId2"/>
    <sheet name="cal_ISO" sheetId="3" r:id="rId3"/>
    <sheet name="cal_II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3">'cal_II'!$A$1:$D$50</definedName>
    <definedName name="_xlnm.Print_Area" localSheetId="2">'cal_ISO'!$A$1:$E$51</definedName>
    <definedName name="_xlnm.Print_Area" localSheetId="1">'evaluare'!$A$1:$D$44</definedName>
    <definedName name="_xlnm.Print_Area" localSheetId="0">'TOTAL'!$A$1:$F$43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<sst xmlns="http://schemas.openxmlformats.org/spreadsheetml/2006/main" count="183" uniqueCount="64">
  <si>
    <t>Nr.crt.</t>
  </si>
  <si>
    <t>FURNIZOR</t>
  </si>
  <si>
    <t>Fond alocat 1</t>
  </si>
  <si>
    <t>TOTAL</t>
  </si>
  <si>
    <t>VAL.PUNCT=</t>
  </si>
  <si>
    <t>FOND TOTAL ALOCAT LABORATOARE</t>
  </si>
  <si>
    <t>Aprobat,</t>
  </si>
  <si>
    <t>Avizat,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</si>
  <si>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</si>
  <si>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</si>
  <si>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</si>
  <si>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</si>
  <si>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</si>
  <si>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</si>
  <si>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</si>
  <si>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</si>
  <si>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</si>
  <si>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</si>
  <si>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</si>
  <si>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</si>
  <si>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</si>
  <si>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</si>
  <si>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</si>
  <si>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</si>
  <si>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</si>
  <si>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</si>
  <si>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</si>
  <si>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</si>
  <si>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</si>
  <si>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</si>
  <si>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</si>
  <si>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</si>
  <si>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</si>
  <si>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</si>
  <si>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</si>
  <si>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</si>
  <si>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</si>
  <si>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</si>
  <si>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</si>
  <si>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</si>
  <si>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</si>
  <si>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</si>
  <si>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</si>
  <si>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</si>
  <si>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</si>
  <si>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MEDVERO SRL</t>
  </si>
  <si>
    <t>CENTRUL MEDICAL UNIREA SRL</t>
  </si>
  <si>
    <t>KARSUS MEDICAL SRL(INTERDENTIS PASCANI)</t>
  </si>
  <si>
    <t>INSTITUTUL REGIONAL DE ONCOLOGIE IASI</t>
  </si>
  <si>
    <t>Radu Gheorghe ȚIBICHI</t>
  </si>
  <si>
    <t>Observatii</t>
  </si>
  <si>
    <t>(+18 pct - v. Referat Ev.Contractare 180/18.09.2018)</t>
  </si>
  <si>
    <t>BIODEV MEDICAL CENTER SRL - 2 pct.de lucru</t>
  </si>
  <si>
    <t>RECUMEDIS (fost  RED CLINIC )</t>
  </si>
  <si>
    <t>SPITALUL CLINIC DE RECUPERARE</t>
  </si>
  <si>
    <t>DIRECTOR GENERAL</t>
  </si>
  <si>
    <t>INSTITUTUL DE PSIHIATRIE SOCOLA</t>
  </si>
  <si>
    <t>Sabina BUTNARU</t>
  </si>
  <si>
    <t>puncte 2021</t>
  </si>
  <si>
    <t>Nr. crt.</t>
  </si>
  <si>
    <t>SC ELYTIS LABORATORY</t>
  </si>
  <si>
    <t>DIRECTOR  EXECUTIV DRC</t>
  </si>
  <si>
    <t>STEFANIA MEDICAL SRL (incetare contract cu 07.12.2021)</t>
  </si>
  <si>
    <t xml:space="preserve"> TOTAL CRITERII DE SELECTIE  - SERVICII PARACLINICE DE LABORATOR  - SUPLIMENTARE DEC.2021 - I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</si>
</sst>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0" fontId="19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143">
    <xf numFmtId="0" fontId="0" fillId="0" borderId="0" xfId="0" applyNumberFormat="1" applyBorder="1" applyAlignment="1">
      <alignment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 wrapText="1"/>
      <protection/>
    </xf>
    <xf numFmtId="0" fontId="8" fillId="0" borderId="0" xfId="57" applyFont="1" applyFill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0" fontId="6" fillId="24" borderId="0" xfId="57" applyFont="1" applyFill="1" applyBorder="1" applyAlignment="1">
      <alignment vertical="center"/>
      <protection/>
    </xf>
    <xf numFmtId="1" fontId="7" fillId="0" borderId="15" xfId="57" applyNumberFormat="1" applyFont="1" applyFill="1" applyBorder="1" applyAlignment="1">
      <alignment vertical="center" wrapText="1"/>
      <protection/>
    </xf>
    <xf numFmtId="1" fontId="7" fillId="0" borderId="14" xfId="57" applyNumberFormat="1" applyFont="1" applyFill="1" applyBorder="1" applyAlignment="1">
      <alignment horizontal="center" vertical="center" wrapText="1"/>
      <protection/>
    </xf>
    <xf numFmtId="3" fontId="7" fillId="0" borderId="14" xfId="57" applyNumberFormat="1" applyFont="1" applyFill="1" applyBorder="1" applyAlignment="1">
      <alignment horizontal="center" vertical="center" wrapText="1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4" fontId="6" fillId="24" borderId="0" xfId="57" applyNumberFormat="1" applyFont="1" applyFill="1" applyBorder="1" applyAlignment="1">
      <alignment vertical="center"/>
      <protection/>
    </xf>
    <xf numFmtId="3" fontId="1" fillId="0" borderId="14" xfId="57" applyNumberFormat="1" applyFont="1" applyFill="1" applyBorder="1" applyAlignment="1">
      <alignment horizontal="center" vertical="center"/>
      <protection/>
    </xf>
    <xf numFmtId="1" fontId="7" fillId="0" borderId="16" xfId="57" applyNumberFormat="1" applyFont="1" applyFill="1" applyBorder="1" applyAlignment="1">
      <alignment horizontal="center" vertical="center" wrapText="1"/>
      <protection/>
    </xf>
    <xf numFmtId="4" fontId="1" fillId="0" borderId="17" xfId="57" applyNumberFormat="1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24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1" fillId="0" borderId="20" xfId="57" applyNumberFormat="1" applyFont="1" applyFill="1" applyBorder="1" applyAlignment="1">
      <alignment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16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1" fontId="1" fillId="0" borderId="16" xfId="57" applyNumberFormat="1" applyFont="1" applyFill="1" applyBorder="1" applyAlignment="1">
      <alignment horizontal="center" vertical="center" wrapText="1"/>
      <protection/>
    </xf>
    <xf numFmtId="4" fontId="0" fillId="0" borderId="22" xfId="57" applyNumberFormat="1" applyFont="1" applyFill="1" applyBorder="1" applyAlignment="1">
      <alignment horizontal="right" vertical="center"/>
      <protection/>
    </xf>
    <xf numFmtId="4" fontId="13" fillId="0" borderId="1" xfId="57" applyNumberFormat="1" applyFont="1" applyFill="1" applyBorder="1" applyAlignment="1">
      <alignment vertical="center"/>
      <protection/>
    </xf>
    <xf numFmtId="0" fontId="9" fillId="24" borderId="23" xfId="0" applyNumberFormat="1" applyFont="1" applyFill="1" applyBorder="1" applyAlignment="1">
      <alignment vertical="center" wrapText="1"/>
    </xf>
    <xf numFmtId="0" fontId="9" fillId="24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2" fontId="9" fillId="24" borderId="1" xfId="59" applyNumberFormat="1" applyFont="1" applyFill="1" applyBorder="1" applyAlignment="1">
      <alignment vertical="center" wrapText="1"/>
      <protection/>
    </xf>
    <xf numFmtId="4" fontId="1" fillId="0" borderId="24" xfId="57" applyNumberFormat="1" applyFont="1" applyFill="1" applyBorder="1" applyAlignment="1">
      <alignment horizontal="center" vertical="center" wrapText="1"/>
      <protection/>
    </xf>
    <xf numFmtId="1" fontId="1" fillId="0" borderId="16" xfId="57" applyNumberFormat="1" applyFont="1" applyFill="1" applyBorder="1" applyAlignment="1">
      <alignment horizontal="center" vertical="center"/>
      <protection/>
    </xf>
    <xf numFmtId="4" fontId="0" fillId="0" borderId="25" xfId="57" applyNumberFormat="1" applyFont="1" applyFill="1" applyBorder="1" applyAlignment="1">
      <alignment vertical="center"/>
      <protection/>
    </xf>
    <xf numFmtId="4" fontId="0" fillId="0" borderId="26" xfId="57" applyNumberFormat="1" applyFont="1" applyFill="1" applyBorder="1" applyAlignment="1">
      <alignment vertical="center"/>
      <protection/>
    </xf>
    <xf numFmtId="4" fontId="0" fillId="24" borderId="26" xfId="57" applyNumberFormat="1" applyFont="1" applyFill="1" applyBorder="1" applyAlignment="1">
      <alignment vertical="center" wrapText="1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7" xfId="57" applyNumberFormat="1" applyFont="1" applyFill="1" applyBorder="1" applyAlignment="1">
      <alignment vertical="center"/>
      <protection/>
    </xf>
    <xf numFmtId="4" fontId="1" fillId="0" borderId="28" xfId="57" applyNumberFormat="1" applyFont="1" applyFill="1" applyBorder="1" applyAlignment="1">
      <alignment horizontal="center" vertical="center"/>
      <protection/>
    </xf>
    <xf numFmtId="1" fontId="1" fillId="0" borderId="28" xfId="57" applyNumberFormat="1" applyFont="1" applyFill="1" applyBorder="1" applyAlignment="1">
      <alignment horizontal="center" vertical="center" wrapText="1"/>
      <protection/>
    </xf>
    <xf numFmtId="4" fontId="0" fillId="0" borderId="29" xfId="57" applyNumberFormat="1" applyFont="1" applyFill="1" applyBorder="1" applyAlignment="1">
      <alignment vertical="center"/>
      <protection/>
    </xf>
    <xf numFmtId="4" fontId="0" fillId="0" borderId="30" xfId="57" applyNumberFormat="1" applyFont="1" applyFill="1" applyBorder="1" applyAlignment="1">
      <alignment vertical="center"/>
      <protection/>
    </xf>
    <xf numFmtId="4" fontId="1" fillId="0" borderId="31" xfId="57" applyNumberFormat="1" applyFont="1" applyFill="1" applyBorder="1" applyAlignment="1">
      <alignment vertical="center"/>
      <protection/>
    </xf>
    <xf numFmtId="2" fontId="10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Alignment="1">
      <alignment vertical="center"/>
      <protection/>
    </xf>
    <xf numFmtId="4" fontId="10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10" fillId="0" borderId="0" xfId="57" applyFont="1" applyFill="1" applyAlignment="1">
      <alignment vertical="center"/>
      <protection/>
    </xf>
    <xf numFmtId="2" fontId="12" fillId="0" borderId="0" xfId="57" applyNumberFormat="1" applyFont="1" applyFill="1" applyAlignment="1">
      <alignment vertical="center"/>
      <protection/>
    </xf>
    <xf numFmtId="4" fontId="12" fillId="0" borderId="0" xfId="57" applyNumberFormat="1" applyFont="1" applyFill="1" applyAlignment="1">
      <alignment vertical="center"/>
      <protection/>
    </xf>
    <xf numFmtId="0" fontId="12" fillId="0" borderId="0" xfId="0" applyNumberFormat="1" applyFont="1" applyFill="1" applyBorder="1" applyAlignment="1">
      <alignment horizontal="right" vertical="center"/>
    </xf>
    <xf numFmtId="0" fontId="1" fillId="0" borderId="17" xfId="57" applyFont="1" applyFill="1" applyBorder="1" applyAlignment="1">
      <alignment horizontal="center" vertical="center"/>
      <protection/>
    </xf>
    <xf numFmtId="4" fontId="1" fillId="0" borderId="24" xfId="57" applyNumberFormat="1" applyFont="1" applyFill="1" applyBorder="1" applyAlignment="1">
      <alignment horizontal="center" vertical="center"/>
      <protection/>
    </xf>
    <xf numFmtId="0" fontId="0" fillId="24" borderId="18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3" fontId="9" fillId="24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3" fontId="1" fillId="0" borderId="21" xfId="57" applyNumberFormat="1" applyFont="1" applyFill="1" applyBorder="1" applyAlignment="1">
      <alignment horizontal="center"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vertical="center"/>
    </xf>
    <xf numFmtId="4" fontId="10" fillId="0" borderId="0" xfId="57" applyNumberFormat="1" applyFont="1" applyFill="1" applyAlignment="1">
      <alignment vertical="center"/>
      <protection/>
    </xf>
    <xf numFmtId="4" fontId="0" fillId="0" borderId="23" xfId="57" applyNumberFormat="1" applyFont="1" applyFill="1" applyBorder="1" applyAlignment="1">
      <alignment vertical="center"/>
      <protection/>
    </xf>
    <xf numFmtId="0" fontId="0" fillId="0" borderId="32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1" fontId="7" fillId="0" borderId="0" xfId="57" applyNumberFormat="1" applyFont="1" applyFill="1" applyAlignment="1">
      <alignment horizontal="center" vertical="center" wrapText="1"/>
      <protection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33" xfId="57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4" fontId="1" fillId="0" borderId="17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24" borderId="23" xfId="0" applyNumberFormat="1" applyFont="1" applyFill="1" applyBorder="1" applyAlignment="1">
      <alignment vertical="center" wrapText="1"/>
    </xf>
    <xf numFmtId="4" fontId="1" fillId="0" borderId="23" xfId="57" applyNumberFormat="1" applyFont="1" applyFill="1" applyBorder="1" applyAlignment="1">
      <alignment vertical="center"/>
      <protection/>
    </xf>
    <xf numFmtId="3" fontId="0" fillId="24" borderId="1" xfId="0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0" fontId="1" fillId="0" borderId="15" xfId="57" applyFont="1" applyFill="1" applyBorder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4" fontId="0" fillId="0" borderId="19" xfId="57" applyNumberFormat="1" applyFont="1" applyFill="1" applyBorder="1" applyAlignment="1">
      <alignment horizontal="right"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1" fillId="0" borderId="1" xfId="57" applyNumberFormat="1" applyFont="1" applyFill="1" applyBorder="1" applyAlignment="1">
      <alignment horizontal="right" vertical="center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1" fontId="1" fillId="0" borderId="15" xfId="57" applyNumberFormat="1" applyFont="1" applyFill="1" applyBorder="1" applyAlignment="1">
      <alignment horizontal="center" vertical="center"/>
      <protection/>
    </xf>
    <xf numFmtId="4" fontId="0" fillId="0" borderId="34" xfId="57" applyNumberFormat="1" applyFont="1" applyFill="1" applyBorder="1" applyAlignment="1">
      <alignment vertical="center"/>
      <protection/>
    </xf>
    <xf numFmtId="4" fontId="1" fillId="25" borderId="12" xfId="57" applyNumberFormat="1" applyFont="1" applyFill="1" applyBorder="1" applyAlignment="1">
      <alignment horizontal="center" vertical="center"/>
      <protection/>
    </xf>
    <xf numFmtId="0" fontId="1" fillId="0" borderId="35" xfId="57" applyFont="1" applyFill="1" applyBorder="1" applyAlignment="1">
      <alignment vertical="center"/>
      <protection/>
    </xf>
    <xf numFmtId="4" fontId="1" fillId="0" borderId="36" xfId="57" applyNumberFormat="1" applyFont="1" applyFill="1" applyBorder="1" applyAlignment="1">
      <alignment vertical="center"/>
      <protection/>
    </xf>
    <xf numFmtId="4" fontId="1" fillId="25" borderId="37" xfId="57" applyNumberFormat="1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vertical="center" wrapText="1"/>
    </xf>
    <xf numFmtId="4" fontId="14" fillId="20" borderId="23" xfId="57" applyNumberFormat="1" applyFont="1" applyFill="1" applyBorder="1" applyAlignment="1">
      <alignment vertical="center"/>
      <protection/>
    </xf>
    <xf numFmtId="0" fontId="6" fillId="24" borderId="11" xfId="0" applyNumberFormat="1" applyFont="1" applyFill="1" applyBorder="1" applyAlignment="1">
      <alignment vertical="center"/>
    </xf>
    <xf numFmtId="0" fontId="32" fillId="24" borderId="1" xfId="0" applyNumberFormat="1" applyFont="1" applyFill="1" applyBorder="1" applyAlignment="1">
      <alignment vertical="center" wrapText="1"/>
    </xf>
    <xf numFmtId="4" fontId="33" fillId="20" borderId="1" xfId="57" applyNumberFormat="1" applyFont="1" applyFill="1" applyBorder="1" applyAlignment="1">
      <alignment vertical="center"/>
      <protection/>
    </xf>
    <xf numFmtId="4" fontId="6" fillId="0" borderId="20" xfId="57" applyNumberFormat="1" applyFont="1" applyFill="1" applyBorder="1" applyAlignment="1">
      <alignment horizontal="right" vertical="center"/>
      <protection/>
    </xf>
    <xf numFmtId="4" fontId="34" fillId="24" borderId="0" xfId="57" applyNumberFormat="1" applyFont="1" applyFill="1" applyAlignment="1">
      <alignment vertical="center"/>
      <protection/>
    </xf>
    <xf numFmtId="0" fontId="34" fillId="24" borderId="0" xfId="57" applyFont="1" applyFill="1" applyAlignment="1">
      <alignment vertical="center"/>
      <protection/>
    </xf>
    <xf numFmtId="0" fontId="6" fillId="0" borderId="11" xfId="0" applyNumberFormat="1" applyFont="1" applyFill="1" applyBorder="1" applyAlignment="1">
      <alignment vertical="center"/>
    </xf>
    <xf numFmtId="4" fontId="33" fillId="20" borderId="20" xfId="57" applyNumberFormat="1" applyFont="1" applyFill="1" applyBorder="1" applyAlignment="1">
      <alignment vertical="center"/>
      <protection/>
    </xf>
    <xf numFmtId="4" fontId="6" fillId="0" borderId="30" xfId="57" applyNumberFormat="1" applyFont="1" applyFill="1" applyBorder="1" applyAlignment="1">
      <alignment vertical="center"/>
      <protection/>
    </xf>
    <xf numFmtId="4" fontId="6" fillId="0" borderId="26" xfId="57" applyNumberFormat="1" applyFont="1" applyFill="1" applyBorder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4" fontId="6" fillId="0" borderId="20" xfId="57" applyNumberFormat="1" applyFont="1" applyFill="1" applyBorder="1" applyAlignment="1">
      <alignment vertical="center"/>
      <protection/>
    </xf>
    <xf numFmtId="4" fontId="33" fillId="0" borderId="1" xfId="57" applyNumberFormat="1" applyFont="1" applyFill="1" applyBorder="1" applyAlignment="1">
      <alignment vertical="center"/>
      <protection/>
    </xf>
    <xf numFmtId="4" fontId="6" fillId="0" borderId="1" xfId="57" applyNumberFormat="1" applyFont="1" applyFill="1" applyBorder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0" fontId="6" fillId="24" borderId="0" xfId="57" applyFont="1" applyFill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4" fontId="1" fillId="0" borderId="38" xfId="57" applyNumberFormat="1" applyFont="1" applyFill="1" applyBorder="1" applyAlignment="1">
      <alignment horizontal="center" vertical="center"/>
      <protection/>
    </xf>
    <xf numFmtId="4" fontId="1" fillId="0" borderId="39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view="pageBreakPreview" zoomScaleSheetLayoutView="100" zoomScalePageLayoutView="0" workbookViewId="0" topLeftCell="A1">
      <selection activeCell="A44" sqref="A44:IV45"/>
    </sheetView>
  </sheetViews>
  <sheetFormatPr defaultColWidth="9.140625" defaultRowHeight="12.75"/>
  <cols>
    <col min="1" max="1" width="3.421875" style="64" customWidth="1"/>
    <col min="2" max="2" width="43.8515625" style="64" customWidth="1"/>
    <col min="3" max="3" width="15.00390625" style="90" customWidth="1"/>
    <col min="4" max="4" width="16.28125" style="106" customWidth="1"/>
    <col min="5" max="5" width="15.28125" style="106" customWidth="1"/>
    <col min="6" max="6" width="16.140625" style="106" customWidth="1"/>
    <col min="7" max="16384" width="9.140625" style="64" customWidth="1"/>
  </cols>
  <sheetData>
    <row r="1" spans="1:6" ht="24.75" customHeight="1">
      <c r="A1" s="137" t="s">
        <v>63</v>
      </c>
      <c r="B1" s="137"/>
      <c r="C1" s="137"/>
      <c r="D1" s="137"/>
      <c r="E1" s="137"/>
      <c r="F1" s="137"/>
    </row>
    <row r="2" spans="1:6" ht="15.75" customHeight="1">
      <c r="A2" s="62"/>
      <c r="B2" s="63"/>
      <c r="C2" s="88"/>
      <c r="D2" s="63"/>
      <c r="E2" s="68"/>
      <c r="F2" s="69"/>
    </row>
    <row r="3" spans="1:5" s="13" customFormat="1" ht="18" customHeight="1" thickBot="1">
      <c r="A3" s="135">
        <v>44451</v>
      </c>
      <c r="B3" s="136"/>
      <c r="C3" s="1"/>
      <c r="D3" s="41"/>
      <c r="E3" s="41"/>
    </row>
    <row r="4" spans="1:6" s="100" customFormat="1" ht="54" customHeight="1" thickBot="1">
      <c r="A4" s="97" t="s">
        <v>0</v>
      </c>
      <c r="B4" s="98" t="s">
        <v>1</v>
      </c>
      <c r="C4" s="99" t="s">
        <v>3</v>
      </c>
      <c r="D4" s="99" t="s">
        <v>20</v>
      </c>
      <c r="E4" s="30" t="s">
        <v>26</v>
      </c>
      <c r="F4" s="50" t="s">
        <v>27</v>
      </c>
    </row>
    <row r="5" spans="1:6" s="94" customFormat="1" ht="25.5" customHeight="1" thickBot="1">
      <c r="A5" s="95">
        <v>0</v>
      </c>
      <c r="B5" s="96">
        <v>1</v>
      </c>
      <c r="C5" s="24">
        <v>2</v>
      </c>
      <c r="D5" s="24">
        <v>3</v>
      </c>
      <c r="E5" s="24">
        <v>4</v>
      </c>
      <c r="F5" s="29">
        <v>5</v>
      </c>
    </row>
    <row r="6" spans="1:11" s="13" customFormat="1" ht="12.75">
      <c r="A6" s="31">
        <v>1</v>
      </c>
      <c r="B6" s="101" t="s">
        <v>10</v>
      </c>
      <c r="C6" s="102">
        <f>SUM(D6:F6)</f>
        <v>38531.97</v>
      </c>
      <c r="D6" s="91">
        <f>evaluare!D6</f>
        <v>17416.07</v>
      </c>
      <c r="E6" s="91">
        <f>cal_ISO!D14</f>
        <v>11261.9</v>
      </c>
      <c r="F6" s="36">
        <f>cal_II!D13</f>
        <v>9854</v>
      </c>
      <c r="G6" s="41"/>
      <c r="H6" s="41"/>
      <c r="I6" s="41"/>
      <c r="J6" s="41"/>
      <c r="K6" s="41"/>
    </row>
    <row r="7" spans="1:11" s="14" customFormat="1" ht="12.75">
      <c r="A7" s="78">
        <f>A6+1</f>
        <v>2</v>
      </c>
      <c r="B7" s="9" t="s">
        <v>32</v>
      </c>
      <c r="C7" s="5">
        <f aca="true" t="shared" si="0" ref="C7:C38">SUM(D7:F7)</f>
        <v>82700.37</v>
      </c>
      <c r="D7" s="33">
        <f>evaluare!D7</f>
        <v>25708.55</v>
      </c>
      <c r="E7" s="33">
        <f>cal_ISO!D15</f>
        <v>25358.97</v>
      </c>
      <c r="F7" s="38">
        <f>cal_II!D14</f>
        <v>31632.85</v>
      </c>
      <c r="G7" s="42"/>
      <c r="H7" s="42"/>
      <c r="I7" s="42"/>
      <c r="J7" s="42"/>
      <c r="K7" s="42"/>
    </row>
    <row r="8" spans="1:11" s="14" customFormat="1" ht="12.75">
      <c r="A8" s="78">
        <f aca="true" t="shared" si="1" ref="A8:A38">A7+1</f>
        <v>3</v>
      </c>
      <c r="B8" s="9" t="s">
        <v>33</v>
      </c>
      <c r="C8" s="5">
        <f t="shared" si="0"/>
        <v>25887.079999999998</v>
      </c>
      <c r="D8" s="33">
        <f>evaluare!D8</f>
        <v>15892.83</v>
      </c>
      <c r="E8" s="33">
        <f>cal_ISO!D16</f>
        <v>4725.27</v>
      </c>
      <c r="F8" s="38">
        <f>cal_II!D15</f>
        <v>5268.98</v>
      </c>
      <c r="G8" s="42"/>
      <c r="H8" s="42"/>
      <c r="I8" s="42"/>
      <c r="J8" s="42"/>
      <c r="K8" s="42"/>
    </row>
    <row r="9" spans="1:11" s="14" customFormat="1" ht="12.75">
      <c r="A9" s="78">
        <f t="shared" si="1"/>
        <v>4</v>
      </c>
      <c r="B9" s="9" t="s">
        <v>12</v>
      </c>
      <c r="C9" s="5">
        <f t="shared" si="0"/>
        <v>31233.59</v>
      </c>
      <c r="D9" s="33">
        <f>evaluare!D9</f>
        <v>15248.3</v>
      </c>
      <c r="E9" s="33">
        <f>cal_ISO!D17</f>
        <v>9608.06</v>
      </c>
      <c r="F9" s="38">
        <f>cal_II!D16</f>
        <v>6377.23</v>
      </c>
      <c r="G9" s="42"/>
      <c r="H9" s="42"/>
      <c r="I9" s="42"/>
      <c r="J9" s="42"/>
      <c r="K9" s="42"/>
    </row>
    <row r="10" spans="1:11" s="14" customFormat="1" ht="12.75">
      <c r="A10" s="78">
        <f t="shared" si="1"/>
        <v>5</v>
      </c>
      <c r="B10" s="103" t="s">
        <v>56</v>
      </c>
      <c r="C10" s="5">
        <f>SUM(D10:F10)</f>
        <v>27100.6</v>
      </c>
      <c r="D10" s="33">
        <f>evaluare!D10</f>
        <v>13978.74</v>
      </c>
      <c r="E10" s="33">
        <f>cal_ISO!D18</f>
        <v>7954.21</v>
      </c>
      <c r="F10" s="38">
        <f>cal_II!D17</f>
        <v>5167.65</v>
      </c>
      <c r="G10" s="42"/>
      <c r="H10" s="42"/>
      <c r="I10" s="42"/>
      <c r="J10" s="42"/>
      <c r="K10" s="42"/>
    </row>
    <row r="11" spans="1:11" s="13" customFormat="1" ht="12.75">
      <c r="A11" s="78">
        <f t="shared" si="1"/>
        <v>6</v>
      </c>
      <c r="B11" s="104" t="s">
        <v>48</v>
      </c>
      <c r="C11" s="5">
        <f>SUM(D11:F11)</f>
        <v>58119.82000000001</v>
      </c>
      <c r="D11" s="33">
        <f>evaluare!D11</f>
        <v>39995.630000000005</v>
      </c>
      <c r="E11" s="33">
        <f>cal_ISO!D19</f>
        <v>9923.08</v>
      </c>
      <c r="F11" s="38">
        <f>cal_II!D18</f>
        <v>8201.11</v>
      </c>
      <c r="G11" s="41"/>
      <c r="H11" s="41"/>
      <c r="I11" s="41"/>
      <c r="J11" s="41"/>
      <c r="K11" s="41"/>
    </row>
    <row r="12" spans="1:11" s="14" customFormat="1" ht="12.75">
      <c r="A12" s="78">
        <f t="shared" si="1"/>
        <v>7</v>
      </c>
      <c r="B12" s="9" t="s">
        <v>34</v>
      </c>
      <c r="C12" s="5">
        <f t="shared" si="0"/>
        <v>105972.48000000001</v>
      </c>
      <c r="D12" s="33">
        <f>evaluare!D12</f>
        <v>76675.42</v>
      </c>
      <c r="E12" s="33">
        <f>cal_ISO!D20</f>
        <v>12679.49</v>
      </c>
      <c r="F12" s="38">
        <f>cal_II!D19</f>
        <v>16617.57</v>
      </c>
      <c r="G12" s="42"/>
      <c r="H12" s="42"/>
      <c r="I12" s="42"/>
      <c r="J12" s="42"/>
      <c r="K12" s="42"/>
    </row>
    <row r="13" spans="1:11" s="14" customFormat="1" ht="12.75">
      <c r="A13" s="78">
        <f t="shared" si="1"/>
        <v>8</v>
      </c>
      <c r="B13" s="9" t="s">
        <v>47</v>
      </c>
      <c r="C13" s="5">
        <f t="shared" si="0"/>
        <v>21274.48</v>
      </c>
      <c r="D13" s="33">
        <f>evaluare!D13</f>
        <v>10002.3</v>
      </c>
      <c r="E13" s="33">
        <f>cal_ISO!D21</f>
        <v>5591.57</v>
      </c>
      <c r="F13" s="38">
        <f>cal_II!D20</f>
        <v>5680.61</v>
      </c>
      <c r="G13" s="42"/>
      <c r="H13" s="42"/>
      <c r="I13" s="42"/>
      <c r="J13" s="42"/>
      <c r="K13" s="42"/>
    </row>
    <row r="14" spans="1:11" s="14" customFormat="1" ht="12.75">
      <c r="A14" s="78">
        <f t="shared" si="1"/>
        <v>9</v>
      </c>
      <c r="B14" s="9" t="s">
        <v>35</v>
      </c>
      <c r="C14" s="5">
        <f t="shared" si="0"/>
        <v>23932.550000000003</v>
      </c>
      <c r="D14" s="33">
        <f>evaluare!D14</f>
        <v>6461.14</v>
      </c>
      <c r="E14" s="33">
        <f>cal_ISO!D22</f>
        <v>10631.87</v>
      </c>
      <c r="F14" s="38">
        <f>cal_II!D21</f>
        <v>6839.54</v>
      </c>
      <c r="G14" s="42"/>
      <c r="H14" s="42"/>
      <c r="I14" s="42"/>
      <c r="J14" s="42"/>
      <c r="K14" s="42"/>
    </row>
    <row r="15" spans="1:11" s="14" customFormat="1" ht="12.75">
      <c r="A15" s="78">
        <f t="shared" si="1"/>
        <v>10</v>
      </c>
      <c r="B15" s="9" t="s">
        <v>36</v>
      </c>
      <c r="C15" s="5">
        <f t="shared" si="0"/>
        <v>29768.54</v>
      </c>
      <c r="D15" s="33">
        <f>evaluare!D15</f>
        <v>10453.45</v>
      </c>
      <c r="E15" s="33">
        <f>cal_ISO!D23</f>
        <v>10474.36</v>
      </c>
      <c r="F15" s="38">
        <f>cal_II!D22</f>
        <v>8840.73</v>
      </c>
      <c r="G15" s="42"/>
      <c r="H15" s="42"/>
      <c r="I15" s="42"/>
      <c r="J15" s="42"/>
      <c r="K15" s="42"/>
    </row>
    <row r="16" spans="1:11" s="14" customFormat="1" ht="12.75">
      <c r="A16" s="78">
        <f t="shared" si="1"/>
        <v>11</v>
      </c>
      <c r="B16" s="9" t="s">
        <v>21</v>
      </c>
      <c r="C16" s="5">
        <f>SUM(D16:F16)</f>
        <v>35214.02</v>
      </c>
      <c r="D16" s="33">
        <f>evaluare!D16</f>
        <v>15019.33</v>
      </c>
      <c r="E16" s="33">
        <f>cal_ISO!D24</f>
        <v>12443.22</v>
      </c>
      <c r="F16" s="38">
        <f>cal_II!D23</f>
        <v>7751.47</v>
      </c>
      <c r="G16" s="42"/>
      <c r="H16" s="42"/>
      <c r="I16" s="42"/>
      <c r="J16" s="42"/>
      <c r="K16" s="42"/>
    </row>
    <row r="17" spans="1:11" s="14" customFormat="1" ht="12.75">
      <c r="A17" s="78">
        <f t="shared" si="1"/>
        <v>12</v>
      </c>
      <c r="B17" s="9" t="s">
        <v>13</v>
      </c>
      <c r="C17" s="5">
        <f t="shared" si="0"/>
        <v>43998.36</v>
      </c>
      <c r="D17" s="33">
        <f>evaluare!D17</f>
        <v>15061.49</v>
      </c>
      <c r="E17" s="33">
        <f>cal_ISO!D25</f>
        <v>12521.98</v>
      </c>
      <c r="F17" s="38">
        <f>cal_II!D24</f>
        <v>16414.89</v>
      </c>
      <c r="G17" s="42"/>
      <c r="H17" s="42"/>
      <c r="I17" s="42"/>
      <c r="J17" s="42"/>
      <c r="K17" s="42"/>
    </row>
    <row r="18" spans="1:11" s="14" customFormat="1" ht="12.75">
      <c r="A18" s="78">
        <f t="shared" si="1"/>
        <v>13</v>
      </c>
      <c r="B18" s="9" t="s">
        <v>14</v>
      </c>
      <c r="C18" s="5">
        <f t="shared" si="0"/>
        <v>26237.98</v>
      </c>
      <c r="D18" s="33">
        <f>evaluare!D18</f>
        <v>14376.84</v>
      </c>
      <c r="E18" s="33">
        <f>cal_ISO!D26</f>
        <v>5591.57</v>
      </c>
      <c r="F18" s="38">
        <f>cal_II!D25</f>
        <v>6269.57</v>
      </c>
      <c r="G18" s="42"/>
      <c r="H18" s="42"/>
      <c r="I18" s="42"/>
      <c r="J18" s="42"/>
      <c r="K18" s="42"/>
    </row>
    <row r="19" spans="1:11" s="14" customFormat="1" ht="12.75">
      <c r="A19" s="78">
        <f t="shared" si="1"/>
        <v>14</v>
      </c>
      <c r="B19" s="9" t="s">
        <v>45</v>
      </c>
      <c r="C19" s="5">
        <f t="shared" si="0"/>
        <v>19433.71</v>
      </c>
      <c r="D19" s="33">
        <f>evaluare!D19</f>
        <v>8557.73</v>
      </c>
      <c r="E19" s="33">
        <f>cal_ISO!D27</f>
        <v>5670.33</v>
      </c>
      <c r="F19" s="38">
        <f>cal_II!D26</f>
        <v>5205.65</v>
      </c>
      <c r="G19" s="42"/>
      <c r="H19" s="42"/>
      <c r="I19" s="42"/>
      <c r="J19" s="42"/>
      <c r="K19" s="42"/>
    </row>
    <row r="20" spans="1:11" s="14" customFormat="1" ht="12.75">
      <c r="A20" s="78">
        <f t="shared" si="1"/>
        <v>15</v>
      </c>
      <c r="B20" s="9" t="s">
        <v>37</v>
      </c>
      <c r="C20" s="5">
        <f t="shared" si="0"/>
        <v>30078.089999999997</v>
      </c>
      <c r="D20" s="33">
        <f>evaluare!D20</f>
        <v>10609.88</v>
      </c>
      <c r="E20" s="33">
        <f>cal_ISO!D28</f>
        <v>10868.13</v>
      </c>
      <c r="F20" s="38">
        <f>cal_II!D27</f>
        <v>8600.08</v>
      </c>
      <c r="G20" s="42"/>
      <c r="H20" s="42"/>
      <c r="I20" s="42"/>
      <c r="J20" s="42"/>
      <c r="K20" s="42"/>
    </row>
    <row r="21" spans="1:11" s="14" customFormat="1" ht="12.75">
      <c r="A21" s="78">
        <f t="shared" si="1"/>
        <v>16</v>
      </c>
      <c r="B21" s="9" t="s">
        <v>15</v>
      </c>
      <c r="C21" s="5">
        <f t="shared" si="0"/>
        <v>28601.1</v>
      </c>
      <c r="D21" s="33">
        <f>evaluare!D21</f>
        <v>9362.99</v>
      </c>
      <c r="E21" s="33">
        <f>cal_ISO!D29</f>
        <v>11891.94</v>
      </c>
      <c r="F21" s="38">
        <f>cal_II!D28</f>
        <v>7346.17</v>
      </c>
      <c r="G21" s="42"/>
      <c r="H21" s="42"/>
      <c r="I21" s="42"/>
      <c r="J21" s="42"/>
      <c r="K21" s="42"/>
    </row>
    <row r="22" spans="1:11" s="14" customFormat="1" ht="18" customHeight="1">
      <c r="A22" s="78">
        <f t="shared" si="1"/>
        <v>17</v>
      </c>
      <c r="B22" s="8" t="s">
        <v>53</v>
      </c>
      <c r="C22" s="5">
        <f t="shared" si="0"/>
        <v>35953.03</v>
      </c>
      <c r="D22" s="33">
        <f>evaluare!D22</f>
        <v>13769.94</v>
      </c>
      <c r="E22" s="33">
        <f>cal_ISO!D30</f>
        <v>10631.87</v>
      </c>
      <c r="F22" s="38">
        <f>cal_II!D29</f>
        <v>11551.22</v>
      </c>
      <c r="G22" s="42"/>
      <c r="H22" s="42"/>
      <c r="I22" s="42"/>
      <c r="J22" s="42"/>
      <c r="K22" s="42"/>
    </row>
    <row r="23" spans="1:11" s="14" customFormat="1" ht="12.75">
      <c r="A23" s="78">
        <f t="shared" si="1"/>
        <v>18</v>
      </c>
      <c r="B23" s="8" t="s">
        <v>11</v>
      </c>
      <c r="C23" s="5">
        <f>SUM(D23:F23)</f>
        <v>51433.00000000001</v>
      </c>
      <c r="D23" s="33">
        <f>evaluare!D23</f>
        <v>26863.4</v>
      </c>
      <c r="E23" s="33">
        <f>cal_ISO!D31</f>
        <v>12049.45</v>
      </c>
      <c r="F23" s="38">
        <f>cal_II!D30</f>
        <v>12520.15</v>
      </c>
      <c r="G23" s="42"/>
      <c r="H23" s="42"/>
      <c r="I23" s="42"/>
      <c r="J23" s="42"/>
      <c r="K23" s="42"/>
    </row>
    <row r="24" spans="1:11" s="13" customFormat="1" ht="12.75">
      <c r="A24" s="78">
        <f t="shared" si="1"/>
        <v>19</v>
      </c>
      <c r="B24" s="8" t="s">
        <v>16</v>
      </c>
      <c r="C24" s="5">
        <f>SUM(D24:F24)</f>
        <v>48634.19</v>
      </c>
      <c r="D24" s="33">
        <f>evaluare!D24</f>
        <v>26082.84</v>
      </c>
      <c r="E24" s="33">
        <f>cal_ISO!D32</f>
        <v>12285.71</v>
      </c>
      <c r="F24" s="38">
        <f>cal_II!D31</f>
        <v>10265.64</v>
      </c>
      <c r="G24" s="41"/>
      <c r="H24" s="41"/>
      <c r="I24" s="41"/>
      <c r="J24" s="41"/>
      <c r="K24" s="41"/>
    </row>
    <row r="25" spans="1:11" s="13" customFormat="1" ht="12.75">
      <c r="A25" s="78">
        <f t="shared" si="1"/>
        <v>20</v>
      </c>
      <c r="B25" s="8" t="s">
        <v>46</v>
      </c>
      <c r="C25" s="5">
        <f>SUM(D25:F25)</f>
        <v>32645.65</v>
      </c>
      <c r="D25" s="33">
        <f>evaluare!D25</f>
        <v>15249.43</v>
      </c>
      <c r="E25" s="33">
        <f>cal_ISO!D33</f>
        <v>10474.36</v>
      </c>
      <c r="F25" s="38">
        <f>cal_II!D32</f>
        <v>6921.86</v>
      </c>
      <c r="G25" s="41"/>
      <c r="H25" s="41"/>
      <c r="I25" s="41"/>
      <c r="J25" s="41"/>
      <c r="K25" s="41"/>
    </row>
    <row r="26" spans="1:11" s="13" customFormat="1" ht="12.75">
      <c r="A26" s="78">
        <f t="shared" si="1"/>
        <v>21</v>
      </c>
      <c r="B26" s="117" t="s">
        <v>60</v>
      </c>
      <c r="C26" s="5">
        <f>SUM(D26:F26)</f>
        <v>19220.86</v>
      </c>
      <c r="D26" s="33">
        <f>evaluare!D26</f>
        <v>11013.42</v>
      </c>
      <c r="E26" s="33">
        <f>cal_ISO!D34</f>
        <v>0</v>
      </c>
      <c r="F26" s="38">
        <f>cal_II!D33</f>
        <v>8207.44</v>
      </c>
      <c r="G26" s="41"/>
      <c r="H26" s="41"/>
      <c r="I26" s="41"/>
      <c r="J26" s="41"/>
      <c r="K26" s="41"/>
    </row>
    <row r="27" spans="1:11" s="14" customFormat="1" ht="12.75">
      <c r="A27" s="78">
        <f t="shared" si="1"/>
        <v>22</v>
      </c>
      <c r="B27" s="8" t="s">
        <v>18</v>
      </c>
      <c r="C27" s="5">
        <f>SUM(D27:F27)</f>
        <v>58872.79</v>
      </c>
      <c r="D27" s="33">
        <f>evaluare!D27</f>
        <v>34343.13</v>
      </c>
      <c r="E27" s="33">
        <f>cal_ISO!D35</f>
        <v>11813.19</v>
      </c>
      <c r="F27" s="38">
        <f>cal_II!D34</f>
        <v>12716.47</v>
      </c>
      <c r="G27" s="42"/>
      <c r="H27" s="42"/>
      <c r="I27" s="42"/>
      <c r="J27" s="42"/>
      <c r="K27" s="42"/>
    </row>
    <row r="28" spans="1:11" s="13" customFormat="1" ht="12.75">
      <c r="A28" s="78">
        <f t="shared" si="1"/>
        <v>23</v>
      </c>
      <c r="B28" s="8" t="s">
        <v>28</v>
      </c>
      <c r="C28" s="5">
        <f t="shared" si="0"/>
        <v>32071.25</v>
      </c>
      <c r="D28" s="33">
        <f>evaluare!D28</f>
        <v>16336.49</v>
      </c>
      <c r="E28" s="33">
        <f>cal_ISO!D36</f>
        <v>6615.38</v>
      </c>
      <c r="F28" s="38">
        <f>cal_II!D35</f>
        <v>9119.38</v>
      </c>
      <c r="G28" s="41"/>
      <c r="H28" s="41"/>
      <c r="I28" s="41"/>
      <c r="J28" s="41"/>
      <c r="K28" s="41"/>
    </row>
    <row r="29" spans="1:11" s="13" customFormat="1" ht="12.75">
      <c r="A29" s="78">
        <f t="shared" si="1"/>
        <v>24</v>
      </c>
      <c r="B29" s="9" t="s">
        <v>38</v>
      </c>
      <c r="C29" s="5">
        <f t="shared" si="0"/>
        <v>27228.429999999997</v>
      </c>
      <c r="D29" s="33">
        <f>evaluare!D29</f>
        <v>15423.32</v>
      </c>
      <c r="E29" s="33">
        <f>cal_ISO!D37</f>
        <v>7245.42</v>
      </c>
      <c r="F29" s="38">
        <f>cal_II!D36</f>
        <v>4559.69</v>
      </c>
      <c r="G29" s="41"/>
      <c r="H29" s="41"/>
      <c r="I29" s="41"/>
      <c r="J29" s="41"/>
      <c r="K29" s="41"/>
    </row>
    <row r="30" spans="1:11" s="13" customFormat="1" ht="12.75">
      <c r="A30" s="78">
        <f t="shared" si="1"/>
        <v>25</v>
      </c>
      <c r="B30" s="9" t="s">
        <v>39</v>
      </c>
      <c r="C30" s="5">
        <f t="shared" si="0"/>
        <v>26038.58</v>
      </c>
      <c r="D30" s="33">
        <f>evaluare!D30</f>
        <v>15760.66</v>
      </c>
      <c r="E30" s="33">
        <f>cal_ISO!D38</f>
        <v>5591.57</v>
      </c>
      <c r="F30" s="38">
        <f>cal_II!D37</f>
        <v>4686.35</v>
      </c>
      <c r="G30" s="41"/>
      <c r="H30" s="41"/>
      <c r="I30" s="41"/>
      <c r="J30" s="41"/>
      <c r="K30" s="41"/>
    </row>
    <row r="31" spans="1:11" s="13" customFormat="1" ht="12.75">
      <c r="A31" s="78">
        <f t="shared" si="1"/>
        <v>26</v>
      </c>
      <c r="B31" s="8" t="s">
        <v>54</v>
      </c>
      <c r="C31" s="5">
        <f>SUM(D31:F31)</f>
        <v>21599.45</v>
      </c>
      <c r="D31" s="33">
        <f>evaluare!D31</f>
        <v>9974.42</v>
      </c>
      <c r="E31" s="33">
        <f>cal_ISO!D39</f>
        <v>7166.67</v>
      </c>
      <c r="F31" s="38">
        <f>cal_II!D38</f>
        <v>4458.36</v>
      </c>
      <c r="G31" s="41"/>
      <c r="H31" s="41"/>
      <c r="I31" s="41"/>
      <c r="J31" s="41"/>
      <c r="K31" s="41"/>
    </row>
    <row r="32" spans="1:11" s="13" customFormat="1" ht="24" customHeight="1">
      <c r="A32" s="78">
        <f t="shared" si="1"/>
        <v>27</v>
      </c>
      <c r="B32" s="9" t="s">
        <v>40</v>
      </c>
      <c r="C32" s="5">
        <f t="shared" si="0"/>
        <v>33049.66</v>
      </c>
      <c r="D32" s="33">
        <f>evaluare!D32</f>
        <v>19016.85</v>
      </c>
      <c r="E32" s="33">
        <f>cal_ISO!D40</f>
        <v>9371.79</v>
      </c>
      <c r="F32" s="38">
        <f>cal_II!D39</f>
        <v>4661.02</v>
      </c>
      <c r="G32" s="41"/>
      <c r="H32" s="41"/>
      <c r="I32" s="41"/>
      <c r="J32" s="41"/>
      <c r="K32" s="41"/>
    </row>
    <row r="33" spans="1:11" s="14" customFormat="1" ht="24" customHeight="1">
      <c r="A33" s="78">
        <f t="shared" si="1"/>
        <v>28</v>
      </c>
      <c r="B33" s="9" t="s">
        <v>41</v>
      </c>
      <c r="C33" s="5">
        <f t="shared" si="0"/>
        <v>74491.97</v>
      </c>
      <c r="D33" s="33">
        <f>evaluare!D33</f>
        <v>48721.56</v>
      </c>
      <c r="E33" s="33">
        <f>cal_ISO!D41</f>
        <v>12521.98</v>
      </c>
      <c r="F33" s="38">
        <f>cal_II!D40</f>
        <v>13248.43</v>
      </c>
      <c r="G33" s="42"/>
      <c r="H33" s="42"/>
      <c r="I33" s="42"/>
      <c r="J33" s="42"/>
      <c r="K33" s="42"/>
    </row>
    <row r="34" spans="1:11" s="14" customFormat="1" ht="12.75">
      <c r="A34" s="78">
        <f t="shared" si="1"/>
        <v>29</v>
      </c>
      <c r="B34" s="9" t="s">
        <v>42</v>
      </c>
      <c r="C34" s="5">
        <f t="shared" si="0"/>
        <v>21537.19</v>
      </c>
      <c r="D34" s="33">
        <f>evaluare!D34</f>
        <v>12171.21</v>
      </c>
      <c r="E34" s="33">
        <f>cal_ISO!D42</f>
        <v>5591.57</v>
      </c>
      <c r="F34" s="38">
        <f>cal_II!D41</f>
        <v>3774.41</v>
      </c>
      <c r="G34" s="42"/>
      <c r="H34" s="42"/>
      <c r="I34" s="42"/>
      <c r="J34" s="42"/>
      <c r="K34" s="42"/>
    </row>
    <row r="35" spans="1:11" s="134" customFormat="1" ht="22.5">
      <c r="A35" s="119"/>
      <c r="B35" s="120" t="s">
        <v>62</v>
      </c>
      <c r="C35" s="131">
        <f t="shared" si="0"/>
        <v>0</v>
      </c>
      <c r="D35" s="132">
        <f>evaluare!D35</f>
        <v>0</v>
      </c>
      <c r="E35" s="132">
        <f>cal_ISO!D43</f>
        <v>0</v>
      </c>
      <c r="F35" s="130">
        <f>cal_II!D42</f>
        <v>0</v>
      </c>
      <c r="G35" s="133"/>
      <c r="H35" s="133"/>
      <c r="I35" s="133"/>
      <c r="J35" s="133"/>
      <c r="K35" s="133"/>
    </row>
    <row r="36" spans="1:11" s="14" customFormat="1" ht="12.75">
      <c r="A36" s="78">
        <v>30</v>
      </c>
      <c r="B36" s="9" t="s">
        <v>43</v>
      </c>
      <c r="C36" s="5">
        <f t="shared" si="0"/>
        <v>45240.59</v>
      </c>
      <c r="D36" s="33">
        <f>evaluare!D36</f>
        <v>13690.82</v>
      </c>
      <c r="E36" s="33">
        <f>cal_ISO!D44</f>
        <v>11183.15</v>
      </c>
      <c r="F36" s="38">
        <f>cal_II!D43</f>
        <v>20366.62</v>
      </c>
      <c r="G36" s="42"/>
      <c r="H36" s="42"/>
      <c r="I36" s="42"/>
      <c r="J36" s="42"/>
      <c r="K36" s="42"/>
    </row>
    <row r="37" spans="1:11" s="14" customFormat="1" ht="12.75">
      <c r="A37" s="78">
        <f t="shared" si="1"/>
        <v>31</v>
      </c>
      <c r="B37" s="8" t="s">
        <v>44</v>
      </c>
      <c r="C37" s="5">
        <f t="shared" si="0"/>
        <v>56505.11</v>
      </c>
      <c r="D37" s="33">
        <f>evaluare!D37</f>
        <v>28311.15</v>
      </c>
      <c r="E37" s="33">
        <f>cal_ISO!D45</f>
        <v>12285.71</v>
      </c>
      <c r="F37" s="38">
        <f>cal_II!D44</f>
        <v>15908.25</v>
      </c>
      <c r="G37" s="42"/>
      <c r="H37" s="42"/>
      <c r="I37" s="42"/>
      <c r="J37" s="42"/>
      <c r="K37" s="42"/>
    </row>
    <row r="38" spans="1:11" s="13" customFormat="1" ht="13.5" thickBot="1">
      <c r="A38" s="78">
        <f t="shared" si="1"/>
        <v>32</v>
      </c>
      <c r="B38" s="8" t="s">
        <v>17</v>
      </c>
      <c r="C38" s="5">
        <f t="shared" si="0"/>
        <v>43056.34</v>
      </c>
      <c r="D38" s="33">
        <f>evaluare!D38</f>
        <v>16282.08</v>
      </c>
      <c r="E38" s="33">
        <f>cal_ISO!D46</f>
        <v>11891.94</v>
      </c>
      <c r="F38" s="38">
        <f>cal_II!D45</f>
        <v>14882.32</v>
      </c>
      <c r="G38" s="41"/>
      <c r="H38" s="41"/>
      <c r="I38" s="41"/>
      <c r="J38" s="41"/>
      <c r="K38" s="41"/>
    </row>
    <row r="39" spans="1:11" s="1" customFormat="1" ht="15" customHeight="1" thickBot="1">
      <c r="A39" s="105"/>
      <c r="B39" s="20" t="s">
        <v>3</v>
      </c>
      <c r="C39" s="21">
        <f>SUM(C6:C38)</f>
        <v>1255662.8300000003</v>
      </c>
      <c r="D39" s="21">
        <f>SUM(D6:D38)</f>
        <v>627831.4099999998</v>
      </c>
      <c r="E39" s="21">
        <f>SUM(E6:E38)</f>
        <v>313915.7100000001</v>
      </c>
      <c r="F39" s="40">
        <f>SUM(F6:F38)</f>
        <v>313915.70999999996</v>
      </c>
      <c r="G39" s="4"/>
      <c r="H39" s="4"/>
      <c r="I39" s="4"/>
      <c r="J39" s="4"/>
      <c r="K39" s="4"/>
    </row>
    <row r="40" spans="3:11" s="13" customFormat="1" ht="12.75" hidden="1">
      <c r="C40" s="4" t="e">
        <f>#REF!/0.76</f>
        <v>#REF!</v>
      </c>
      <c r="D40" s="41" t="e">
        <f>#REF!/$C40</f>
        <v>#REF!</v>
      </c>
      <c r="E40" s="41" t="e">
        <f>#REF!/$C40</f>
        <v>#REF!</v>
      </c>
      <c r="F40" s="41" t="e">
        <f>#REF!/$C40</f>
        <v>#REF!</v>
      </c>
      <c r="G40" s="41"/>
      <c r="H40" s="41"/>
      <c r="I40" s="41"/>
      <c r="J40" s="41"/>
      <c r="K40" s="41"/>
    </row>
    <row r="41" spans="3:11" s="13" customFormat="1" ht="12.75">
      <c r="C41" s="4"/>
      <c r="D41" s="41"/>
      <c r="E41" s="41"/>
      <c r="F41" s="41"/>
      <c r="G41" s="41"/>
      <c r="H41" s="41"/>
      <c r="I41" s="41"/>
      <c r="J41" s="41"/>
      <c r="K41" s="41"/>
    </row>
    <row r="42" spans="2:11" s="1" customFormat="1" ht="12.75">
      <c r="B42" s="1" t="s">
        <v>9</v>
      </c>
      <c r="C42" s="4"/>
      <c r="D42" s="4">
        <f>evaluare!C43</f>
        <v>22.67</v>
      </c>
      <c r="E42" s="4">
        <f>cal_ISO!C50</f>
        <v>78.75</v>
      </c>
      <c r="F42" s="4">
        <f>cal_II!C49</f>
        <v>12.67</v>
      </c>
      <c r="G42" s="4"/>
      <c r="H42" s="4"/>
      <c r="I42" s="4"/>
      <c r="J42" s="4"/>
      <c r="K42" s="4"/>
    </row>
    <row r="43" spans="3:11" s="13" customFormat="1" ht="12.75">
      <c r="C43" s="4"/>
      <c r="D43" s="41"/>
      <c r="E43" s="41"/>
      <c r="F43" s="41"/>
      <c r="G43" s="41"/>
      <c r="H43" s="41"/>
      <c r="I43" s="41"/>
      <c r="J43" s="41"/>
      <c r="K43" s="41"/>
    </row>
    <row r="44" spans="7:11" ht="13.5">
      <c r="G44" s="106"/>
      <c r="H44" s="106"/>
      <c r="I44" s="106"/>
      <c r="J44" s="106"/>
      <c r="K44" s="106"/>
    </row>
    <row r="45" spans="7:11" ht="13.5">
      <c r="G45" s="106"/>
      <c r="H45" s="106"/>
      <c r="I45" s="106"/>
      <c r="J45" s="106"/>
      <c r="K45" s="106"/>
    </row>
    <row r="46" spans="7:11" ht="13.5">
      <c r="G46" s="106"/>
      <c r="H46" s="106"/>
      <c r="I46" s="106"/>
      <c r="J46" s="106"/>
      <c r="K46" s="106"/>
    </row>
    <row r="47" spans="7:11" ht="13.5">
      <c r="G47" s="106"/>
      <c r="H47" s="106"/>
      <c r="I47" s="106"/>
      <c r="J47" s="106"/>
      <c r="K47" s="106"/>
    </row>
    <row r="48" spans="7:11" ht="13.5">
      <c r="G48" s="106"/>
      <c r="H48" s="106"/>
      <c r="I48" s="106"/>
      <c r="J48" s="106"/>
      <c r="K48" s="106"/>
    </row>
    <row r="49" spans="7:11" ht="13.5">
      <c r="G49" s="106"/>
      <c r="H49" s="106"/>
      <c r="I49" s="106"/>
      <c r="J49" s="106"/>
      <c r="K49" s="106"/>
    </row>
    <row r="50" spans="7:11" ht="13.5">
      <c r="G50" s="106"/>
      <c r="H50" s="106"/>
      <c r="I50" s="106"/>
      <c r="J50" s="106"/>
      <c r="K50" s="106"/>
    </row>
    <row r="51" spans="7:11" ht="13.5">
      <c r="G51" s="106"/>
      <c r="H51" s="106"/>
      <c r="I51" s="106"/>
      <c r="J51" s="106"/>
      <c r="K51" s="106"/>
    </row>
    <row r="52" spans="7:11" ht="13.5">
      <c r="G52" s="106"/>
      <c r="H52" s="106"/>
      <c r="I52" s="106"/>
      <c r="J52" s="106"/>
      <c r="K52" s="106"/>
    </row>
    <row r="53" spans="7:11" ht="13.5">
      <c r="G53" s="106"/>
      <c r="H53" s="106"/>
      <c r="I53" s="106"/>
      <c r="J53" s="106"/>
      <c r="K53" s="106"/>
    </row>
    <row r="54" spans="7:11" ht="13.5">
      <c r="G54" s="106"/>
      <c r="H54" s="106"/>
      <c r="I54" s="106"/>
      <c r="J54" s="106"/>
      <c r="K54" s="106"/>
    </row>
    <row r="55" spans="7:11" ht="13.5">
      <c r="G55" s="106"/>
      <c r="H55" s="106"/>
      <c r="I55" s="106"/>
      <c r="J55" s="106"/>
      <c r="K55" s="106"/>
    </row>
    <row r="56" spans="7:11" ht="13.5">
      <c r="G56" s="106"/>
      <c r="H56" s="106"/>
      <c r="I56" s="106"/>
      <c r="J56" s="106"/>
      <c r="K56" s="106"/>
    </row>
    <row r="57" spans="7:11" ht="13.5">
      <c r="G57" s="106"/>
      <c r="H57" s="106"/>
      <c r="I57" s="106"/>
      <c r="J57" s="106"/>
      <c r="K57" s="106"/>
    </row>
    <row r="58" spans="7:11" ht="13.5">
      <c r="G58" s="106"/>
      <c r="H58" s="106"/>
      <c r="I58" s="106"/>
      <c r="J58" s="106"/>
      <c r="K58" s="106"/>
    </row>
    <row r="59" spans="7:11" ht="13.5">
      <c r="G59" s="106"/>
      <c r="H59" s="106"/>
      <c r="I59" s="106"/>
      <c r="J59" s="106"/>
      <c r="K59" s="106"/>
    </row>
  </sheetData>
  <sheetProtection/>
  <mergeCells count="2">
    <mergeCell ref="A3:B3"/>
    <mergeCell ref="A1:F1"/>
  </mergeCells>
  <printOptions horizontalCentered="1"/>
  <pageMargins left="0" right="0" top="0" bottom="0" header="0.01" footer="0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zoomScalePageLayoutView="0" workbookViewId="0" topLeftCell="A1">
      <selection activeCell="A1" sqref="A1:IV9"/>
    </sheetView>
  </sheetViews>
  <sheetFormatPr defaultColWidth="9.140625" defaultRowHeight="12.75"/>
  <cols>
    <col min="1" max="1" width="3.7109375" style="13" customWidth="1"/>
    <col min="2" max="2" width="37.7109375" style="86" customWidth="1"/>
    <col min="3" max="3" width="19.140625" style="87" customWidth="1"/>
    <col min="4" max="4" width="19.140625" style="41" customWidth="1"/>
    <col min="5" max="16384" width="9.140625" style="13" customWidth="1"/>
  </cols>
  <sheetData>
    <row r="1" spans="1:4" s="64" customFormat="1" ht="14.25" customHeight="1">
      <c r="A1" s="139" t="s">
        <v>22</v>
      </c>
      <c r="B1" s="139"/>
      <c r="C1" s="139"/>
      <c r="D1" s="139"/>
    </row>
    <row r="2" spans="2:3" s="19" customFormat="1" ht="15">
      <c r="B2" s="71"/>
      <c r="C2" s="72"/>
    </row>
    <row r="3" spans="1:3" s="19" customFormat="1" ht="18.75" customHeight="1" thickBot="1">
      <c r="A3" s="135">
        <f>TOTAL!A3</f>
        <v>44451</v>
      </c>
      <c r="B3" s="136"/>
      <c r="C3" s="72"/>
    </row>
    <row r="4" spans="1:4" s="35" customFormat="1" ht="21" thickBot="1">
      <c r="A4" s="97" t="s">
        <v>59</v>
      </c>
      <c r="B4" s="74" t="s">
        <v>1</v>
      </c>
      <c r="C4" s="30" t="s">
        <v>58</v>
      </c>
      <c r="D4" s="75" t="s">
        <v>2</v>
      </c>
    </row>
    <row r="5" spans="1:4" s="18" customFormat="1" ht="21" thickBot="1">
      <c r="A5" s="23">
        <v>0</v>
      </c>
      <c r="B5" s="24">
        <v>1</v>
      </c>
      <c r="C5" s="25">
        <v>2</v>
      </c>
      <c r="D5" s="29" t="s">
        <v>8</v>
      </c>
    </row>
    <row r="6" spans="1:15" s="77" customFormat="1" ht="50.25" customHeight="1">
      <c r="A6" s="76">
        <v>1</v>
      </c>
      <c r="B6" s="46" t="s">
        <v>10</v>
      </c>
      <c r="C6" s="118">
        <f>773.72+7-15+2.5</f>
        <v>768.22</v>
      </c>
      <c r="D6" s="44">
        <f aca="true" t="shared" si="0" ref="D6:D38">ROUND(C6/C$39*C$40,2)</f>
        <v>17416.07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s="77" customFormat="1" ht="24.75" customHeight="1">
      <c r="A7" s="78">
        <f>A6+1</f>
        <v>2</v>
      </c>
      <c r="B7" s="47" t="s">
        <v>52</v>
      </c>
      <c r="C7" s="33">
        <v>1134</v>
      </c>
      <c r="D7" s="107">
        <f t="shared" si="0"/>
        <v>25708.55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s="77" customFormat="1" ht="24.75" customHeight="1">
      <c r="A8" s="78">
        <f aca="true" t="shared" si="1" ref="A8:A38">A7+1</f>
        <v>3</v>
      </c>
      <c r="B8" s="47" t="s">
        <v>33</v>
      </c>
      <c r="C8" s="33">
        <v>701.03</v>
      </c>
      <c r="D8" s="108">
        <f t="shared" si="0"/>
        <v>15892.83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s="77" customFormat="1" ht="24.75" customHeight="1">
      <c r="A9" s="78">
        <f t="shared" si="1"/>
        <v>4</v>
      </c>
      <c r="B9" s="47" t="s">
        <v>12</v>
      </c>
      <c r="C9" s="33">
        <v>672.6</v>
      </c>
      <c r="D9" s="108">
        <f t="shared" si="0"/>
        <v>15248.3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77" customFormat="1" ht="24.75" customHeight="1">
      <c r="A10" s="78">
        <f t="shared" si="1"/>
        <v>5</v>
      </c>
      <c r="B10" s="79" t="s">
        <v>56</v>
      </c>
      <c r="C10" s="33">
        <v>616.6</v>
      </c>
      <c r="D10" s="108">
        <f t="shared" si="0"/>
        <v>13978.74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s="14" customFormat="1" ht="39" customHeight="1">
      <c r="A11" s="78">
        <f t="shared" si="1"/>
        <v>6</v>
      </c>
      <c r="B11" s="49" t="s">
        <v>48</v>
      </c>
      <c r="C11" s="33">
        <f>1724.2+80-40</f>
        <v>1764.2</v>
      </c>
      <c r="D11" s="108">
        <f>ROUND(C11/C$39*C$40,2)+0.01</f>
        <v>39995.630000000005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77" customFormat="1" ht="24.75" customHeight="1">
      <c r="A12" s="78">
        <f t="shared" si="1"/>
        <v>7</v>
      </c>
      <c r="B12" s="47" t="s">
        <v>34</v>
      </c>
      <c r="C12" s="33">
        <v>3382.14</v>
      </c>
      <c r="D12" s="108">
        <f>ROUND(C12/C$39*C$40,2)</f>
        <v>76675.42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14" customFormat="1" ht="24.75" customHeight="1">
      <c r="A13" s="78">
        <f t="shared" si="1"/>
        <v>8</v>
      </c>
      <c r="B13" s="47" t="s">
        <v>47</v>
      </c>
      <c r="C13" s="33">
        <v>441.2</v>
      </c>
      <c r="D13" s="108">
        <f t="shared" si="0"/>
        <v>10002.3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s="77" customFormat="1" ht="24.75" customHeight="1">
      <c r="A14" s="78">
        <f t="shared" si="1"/>
        <v>9</v>
      </c>
      <c r="B14" s="47" t="s">
        <v>35</v>
      </c>
      <c r="C14" s="33">
        <v>285</v>
      </c>
      <c r="D14" s="108">
        <f t="shared" si="0"/>
        <v>6461.14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s="77" customFormat="1" ht="24.75" customHeight="1">
      <c r="A15" s="78">
        <f t="shared" si="1"/>
        <v>10</v>
      </c>
      <c r="B15" s="47" t="s">
        <v>36</v>
      </c>
      <c r="C15" s="33">
        <v>461.1</v>
      </c>
      <c r="D15" s="108">
        <f t="shared" si="0"/>
        <v>10453.45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s="77" customFormat="1" ht="24.75" customHeight="1">
      <c r="A16" s="78">
        <f t="shared" si="1"/>
        <v>11</v>
      </c>
      <c r="B16" s="47" t="s">
        <v>21</v>
      </c>
      <c r="C16" s="33">
        <v>662.5</v>
      </c>
      <c r="D16" s="108">
        <f t="shared" si="0"/>
        <v>15019.33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s="77" customFormat="1" ht="24.75" customHeight="1">
      <c r="A17" s="78">
        <f t="shared" si="1"/>
        <v>12</v>
      </c>
      <c r="B17" s="47" t="s">
        <v>13</v>
      </c>
      <c r="C17" s="33">
        <v>664.36</v>
      </c>
      <c r="D17" s="108">
        <f t="shared" si="0"/>
        <v>15061.49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77" customFormat="1" ht="24.75" customHeight="1">
      <c r="A18" s="78">
        <f t="shared" si="1"/>
        <v>13</v>
      </c>
      <c r="B18" s="47" t="s">
        <v>14</v>
      </c>
      <c r="C18" s="33">
        <f>634.16</f>
        <v>634.16</v>
      </c>
      <c r="D18" s="108">
        <f t="shared" si="0"/>
        <v>14376.84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14" customFormat="1" ht="24.75" customHeight="1">
      <c r="A19" s="78">
        <f t="shared" si="1"/>
        <v>14</v>
      </c>
      <c r="B19" s="47" t="s">
        <v>45</v>
      </c>
      <c r="C19" s="33">
        <v>377.48</v>
      </c>
      <c r="D19" s="108">
        <f t="shared" si="0"/>
        <v>8557.73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s="77" customFormat="1" ht="24.75" customHeight="1">
      <c r="A20" s="78">
        <f t="shared" si="1"/>
        <v>15</v>
      </c>
      <c r="B20" s="47" t="s">
        <v>37</v>
      </c>
      <c r="C20" s="33">
        <v>468</v>
      </c>
      <c r="D20" s="108">
        <f t="shared" si="0"/>
        <v>10609.88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s="22" customFormat="1" ht="24.75" customHeight="1">
      <c r="A21" s="78">
        <f t="shared" si="1"/>
        <v>16</v>
      </c>
      <c r="B21" s="47" t="s">
        <v>15</v>
      </c>
      <c r="C21" s="33">
        <v>413</v>
      </c>
      <c r="D21" s="108">
        <f t="shared" si="0"/>
        <v>9362.99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77" customFormat="1" ht="24.75" customHeight="1">
      <c r="A22" s="78">
        <f t="shared" si="1"/>
        <v>17</v>
      </c>
      <c r="B22" s="47" t="s">
        <v>53</v>
      </c>
      <c r="C22" s="33">
        <v>607.39</v>
      </c>
      <c r="D22" s="108">
        <f t="shared" si="0"/>
        <v>13769.94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s="14" customFormat="1" ht="24.75" customHeight="1">
      <c r="A23" s="78">
        <f t="shared" si="1"/>
        <v>18</v>
      </c>
      <c r="B23" s="48" t="s">
        <v>11</v>
      </c>
      <c r="C23" s="33">
        <f>1169.94+15</f>
        <v>1184.94</v>
      </c>
      <c r="D23" s="108">
        <f t="shared" si="0"/>
        <v>26863.4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s="14" customFormat="1" ht="24.75" customHeight="1">
      <c r="A24" s="78">
        <f t="shared" si="1"/>
        <v>19</v>
      </c>
      <c r="B24" s="47" t="s">
        <v>16</v>
      </c>
      <c r="C24" s="33">
        <v>1150.51</v>
      </c>
      <c r="D24" s="108">
        <f t="shared" si="0"/>
        <v>26082.84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s="14" customFormat="1" ht="24.75" customHeight="1">
      <c r="A25" s="78">
        <f t="shared" si="1"/>
        <v>20</v>
      </c>
      <c r="B25" s="47" t="s">
        <v>46</v>
      </c>
      <c r="C25" s="33">
        <v>672.65</v>
      </c>
      <c r="D25" s="108">
        <f t="shared" si="0"/>
        <v>15249.43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24.75" customHeight="1">
      <c r="A26" s="78">
        <f t="shared" si="1"/>
        <v>21</v>
      </c>
      <c r="B26" s="48" t="s">
        <v>60</v>
      </c>
      <c r="C26" s="45">
        <v>485.8</v>
      </c>
      <c r="D26" s="108">
        <f>ROUND(C26/C$39*C$40,2)</f>
        <v>11013.42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s="14" customFormat="1" ht="24.75" customHeight="1">
      <c r="A27" s="78">
        <f t="shared" si="1"/>
        <v>22</v>
      </c>
      <c r="B27" s="47" t="s">
        <v>18</v>
      </c>
      <c r="C27" s="33">
        <v>1514.87</v>
      </c>
      <c r="D27" s="108">
        <f t="shared" si="0"/>
        <v>34343.13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s="14" customFormat="1" ht="24.75" customHeight="1">
      <c r="A28" s="78">
        <f t="shared" si="1"/>
        <v>23</v>
      </c>
      <c r="B28" s="47" t="s">
        <v>28</v>
      </c>
      <c r="C28" s="33">
        <v>720.6</v>
      </c>
      <c r="D28" s="108">
        <f t="shared" si="0"/>
        <v>16336.49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s="14" customFormat="1" ht="24.75" customHeight="1">
      <c r="A29" s="78">
        <f t="shared" si="1"/>
        <v>24</v>
      </c>
      <c r="B29" s="47" t="s">
        <v>38</v>
      </c>
      <c r="C29" s="33">
        <v>680.3199999999999</v>
      </c>
      <c r="D29" s="108">
        <f t="shared" si="0"/>
        <v>15423.32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s="14" customFormat="1" ht="24.75" customHeight="1">
      <c r="A30" s="78">
        <f t="shared" si="1"/>
        <v>25</v>
      </c>
      <c r="B30" s="47" t="s">
        <v>39</v>
      </c>
      <c r="C30" s="33">
        <v>695.2</v>
      </c>
      <c r="D30" s="108">
        <f t="shared" si="0"/>
        <v>15760.66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s="1" customFormat="1" ht="24.75" customHeight="1">
      <c r="A31" s="78">
        <f t="shared" si="1"/>
        <v>26</v>
      </c>
      <c r="B31" s="48" t="s">
        <v>54</v>
      </c>
      <c r="C31" s="33">
        <v>439.96999999999997</v>
      </c>
      <c r="D31" s="108">
        <f t="shared" si="0"/>
        <v>9974.42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4" customFormat="1" ht="24.75" customHeight="1">
      <c r="A32" s="78">
        <f t="shared" si="1"/>
        <v>27</v>
      </c>
      <c r="B32" s="47" t="s">
        <v>40</v>
      </c>
      <c r="C32" s="33">
        <f>828.83+10</f>
        <v>838.83</v>
      </c>
      <c r="D32" s="108">
        <f>ROUND(C32/C$39*C$40,2)</f>
        <v>19016.85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s="14" customFormat="1" ht="24.75" customHeight="1">
      <c r="A33" s="78">
        <f t="shared" si="1"/>
        <v>28</v>
      </c>
      <c r="B33" s="47" t="s">
        <v>41</v>
      </c>
      <c r="C33" s="33">
        <f>2179.1-30</f>
        <v>2149.1</v>
      </c>
      <c r="D33" s="108">
        <f t="shared" si="0"/>
        <v>48721.56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s="14" customFormat="1" ht="24.75" customHeight="1">
      <c r="A34" s="78">
        <f t="shared" si="1"/>
        <v>29</v>
      </c>
      <c r="B34" s="47" t="s">
        <v>42</v>
      </c>
      <c r="C34" s="33">
        <v>536.87</v>
      </c>
      <c r="D34" s="108">
        <f t="shared" si="0"/>
        <v>12171.21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s="124" customFormat="1" ht="41.25" customHeight="1">
      <c r="A35" s="119"/>
      <c r="B35" s="120" t="s">
        <v>62</v>
      </c>
      <c r="C35" s="121">
        <f>793.94-793.94</f>
        <v>0</v>
      </c>
      <c r="D35" s="122">
        <f t="shared" si="0"/>
        <v>0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1:15" s="14" customFormat="1" ht="24.75" customHeight="1">
      <c r="A36" s="78">
        <v>30</v>
      </c>
      <c r="B36" s="47" t="s">
        <v>43</v>
      </c>
      <c r="C36" s="45">
        <v>603.9</v>
      </c>
      <c r="D36" s="108">
        <f t="shared" si="0"/>
        <v>13690.82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24.75" customHeight="1">
      <c r="A37" s="78">
        <f t="shared" si="1"/>
        <v>31</v>
      </c>
      <c r="B37" s="48" t="s">
        <v>44</v>
      </c>
      <c r="C37" s="45">
        <v>1248.8</v>
      </c>
      <c r="D37" s="108">
        <f t="shared" si="0"/>
        <v>28311.15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24.75" customHeight="1">
      <c r="A38" s="78">
        <f t="shared" si="1"/>
        <v>32</v>
      </c>
      <c r="B38" s="48" t="s">
        <v>17</v>
      </c>
      <c r="C38" s="45">
        <v>718.2</v>
      </c>
      <c r="D38" s="108">
        <f t="shared" si="0"/>
        <v>16282.08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8" customHeight="1">
      <c r="A39" s="15"/>
      <c r="B39" s="80" t="s">
        <v>3</v>
      </c>
      <c r="C39" s="5">
        <f>SUM(C6:C38)</f>
        <v>27693.54</v>
      </c>
      <c r="D39" s="109">
        <f>SUM(D6:D38)</f>
        <v>627831.4099999998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.75">
      <c r="A40" s="15"/>
      <c r="B40" s="81" t="s">
        <v>19</v>
      </c>
      <c r="C40" s="5">
        <f>C41*0.5-0.01</f>
        <v>627831.405</v>
      </c>
      <c r="D40" s="37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4" ht="13.5" thickBot="1">
      <c r="A41" s="16"/>
      <c r="B41" s="82" t="s">
        <v>5</v>
      </c>
      <c r="C41" s="113">
        <v>1255662.83</v>
      </c>
      <c r="D41" s="83"/>
    </row>
    <row r="42" spans="2:4" ht="12.75">
      <c r="B42" s="12"/>
      <c r="C42" s="3"/>
      <c r="D42" s="17"/>
    </row>
    <row r="43" spans="2:4" ht="12.75">
      <c r="B43" s="12" t="s">
        <v>4</v>
      </c>
      <c r="C43" s="3">
        <f>ROUND(C40/C39,2)</f>
        <v>22.67</v>
      </c>
      <c r="D43" s="17"/>
    </row>
    <row r="44" spans="2:4" ht="12.75">
      <c r="B44" s="12"/>
      <c r="C44" s="3"/>
      <c r="D44" s="17"/>
    </row>
    <row r="45" spans="2:4" ht="12.75">
      <c r="B45" s="84"/>
      <c r="C45" s="85"/>
      <c r="D45" s="17"/>
    </row>
    <row r="46" spans="2:4" ht="12.75">
      <c r="B46" s="84"/>
      <c r="C46" s="85"/>
      <c r="D46" s="17"/>
    </row>
    <row r="47" spans="2:4" ht="12.75">
      <c r="B47" s="84"/>
      <c r="C47" s="85"/>
      <c r="D47" s="17"/>
    </row>
  </sheetData>
  <sheetProtection/>
  <mergeCells count="2">
    <mergeCell ref="A3:B3"/>
    <mergeCell ref="A1:D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zoomScalePageLayoutView="0" workbookViewId="0" topLeftCell="A9">
      <selection activeCell="A1" sqref="A1:IV2"/>
    </sheetView>
  </sheetViews>
  <sheetFormatPr defaultColWidth="9.140625" defaultRowHeight="12.75" outlineLevelRow="1"/>
  <cols>
    <col min="1" max="1" width="3.57421875" style="13" customWidth="1"/>
    <col min="2" max="2" width="34.421875" style="13" customWidth="1"/>
    <col min="3" max="3" width="17.421875" style="1" customWidth="1"/>
    <col min="4" max="4" width="18.28125" style="13" customWidth="1"/>
    <col min="5" max="5" width="28.140625" style="13" hidden="1" customWidth="1"/>
    <col min="6" max="16384" width="9.140625" style="13" customWidth="1"/>
  </cols>
  <sheetData>
    <row r="1" spans="3:5" s="64" customFormat="1" ht="13.5" hidden="1" outlineLevel="1">
      <c r="C1" s="65" t="s">
        <v>6</v>
      </c>
      <c r="D1" s="65"/>
      <c r="E1" s="65"/>
    </row>
    <row r="2" spans="3:5" s="64" customFormat="1" ht="13.5" hidden="1" outlineLevel="1">
      <c r="C2" s="65" t="s">
        <v>55</v>
      </c>
      <c r="D2" s="65"/>
      <c r="E2" s="65"/>
    </row>
    <row r="3" spans="3:5" s="64" customFormat="1" ht="13.5" hidden="1" outlineLevel="1">
      <c r="C3" s="65" t="s">
        <v>49</v>
      </c>
      <c r="D3" s="66"/>
      <c r="E3" s="66"/>
    </row>
    <row r="4" spans="3:5" s="64" customFormat="1" ht="13.5" hidden="1" outlineLevel="1">
      <c r="C4" s="65"/>
      <c r="D4" s="66"/>
      <c r="E4" s="66"/>
    </row>
    <row r="5" spans="3:5" s="64" customFormat="1" ht="13.5" hidden="1" outlineLevel="1">
      <c r="C5" s="65" t="s">
        <v>7</v>
      </c>
      <c r="D5" s="65"/>
      <c r="E5" s="65"/>
    </row>
    <row r="6" spans="3:5" s="64" customFormat="1" ht="18.75" customHeight="1" hidden="1" outlineLevel="1">
      <c r="C6" s="138" t="s">
        <v>61</v>
      </c>
      <c r="D6" s="138"/>
      <c r="E6" s="67"/>
    </row>
    <row r="7" spans="3:5" s="64" customFormat="1" ht="13.5" hidden="1" outlineLevel="1">
      <c r="C7" s="68" t="s">
        <v>57</v>
      </c>
      <c r="D7" s="69"/>
      <c r="E7" s="69"/>
    </row>
    <row r="8" spans="3:5" s="64" customFormat="1" ht="13.5" hidden="1" outlineLevel="1">
      <c r="C8" s="68"/>
      <c r="D8" s="69"/>
      <c r="E8" s="69"/>
    </row>
    <row r="9" spans="1:5" s="64" customFormat="1" ht="13.5" collapsed="1">
      <c r="A9" s="142" t="s">
        <v>23</v>
      </c>
      <c r="B9" s="142"/>
      <c r="C9" s="142"/>
      <c r="D9" s="142"/>
      <c r="E9" s="142"/>
    </row>
    <row r="11" spans="2:5" s="19" customFormat="1" ht="15.75" thickBot="1">
      <c r="B11" s="135">
        <f>TOTAL!A3</f>
        <v>44451</v>
      </c>
      <c r="C11" s="136"/>
      <c r="E11" s="73"/>
    </row>
    <row r="12" spans="1:5" s="1" customFormat="1" ht="21" thickBot="1">
      <c r="A12" s="97" t="s">
        <v>59</v>
      </c>
      <c r="B12" s="74" t="s">
        <v>1</v>
      </c>
      <c r="C12" s="50" t="s">
        <v>58</v>
      </c>
      <c r="D12" s="57" t="s">
        <v>29</v>
      </c>
      <c r="E12" s="140" t="s">
        <v>50</v>
      </c>
    </row>
    <row r="13" spans="1:5" s="2" customFormat="1" ht="27" thickBot="1">
      <c r="A13" s="111">
        <v>0</v>
      </c>
      <c r="B13" s="26">
        <v>1</v>
      </c>
      <c r="C13" s="51">
        <v>2</v>
      </c>
      <c r="D13" s="58" t="s">
        <v>30</v>
      </c>
      <c r="E13" s="141"/>
    </row>
    <row r="14" spans="1:5" ht="12.75">
      <c r="A14" s="31">
        <v>1</v>
      </c>
      <c r="B14" s="46" t="s">
        <v>10</v>
      </c>
      <c r="C14" s="36">
        <v>143</v>
      </c>
      <c r="D14" s="59">
        <f>ROUND(C14/C$47*C$48,2)</f>
        <v>11261.9</v>
      </c>
      <c r="E14" s="52"/>
    </row>
    <row r="15" spans="1:5" ht="29.25" customHeight="1">
      <c r="A15" s="32">
        <f>A14+1</f>
        <v>2</v>
      </c>
      <c r="B15" s="47" t="s">
        <v>52</v>
      </c>
      <c r="C15" s="38">
        <v>322</v>
      </c>
      <c r="D15" s="60">
        <f aca="true" t="shared" si="0" ref="D15:D46">ROUND(C15/C$47*C$48,2)</f>
        <v>25358.97</v>
      </c>
      <c r="E15" s="53"/>
    </row>
    <row r="16" spans="1:5" ht="12.75">
      <c r="A16" s="32">
        <f>A15+1</f>
        <v>3</v>
      </c>
      <c r="B16" s="47" t="s">
        <v>33</v>
      </c>
      <c r="C16" s="38">
        <v>60</v>
      </c>
      <c r="D16" s="60">
        <f t="shared" si="0"/>
        <v>4725.27</v>
      </c>
      <c r="E16" s="53"/>
    </row>
    <row r="17" spans="1:5" ht="12.75">
      <c r="A17" s="32">
        <f>A16+1</f>
        <v>4</v>
      </c>
      <c r="B17" s="47" t="s">
        <v>12</v>
      </c>
      <c r="C17" s="38">
        <v>122</v>
      </c>
      <c r="D17" s="60">
        <f t="shared" si="0"/>
        <v>9608.06</v>
      </c>
      <c r="E17" s="53"/>
    </row>
    <row r="18" spans="1:5" ht="12.75">
      <c r="A18" s="32">
        <f aca="true" t="shared" si="1" ref="A18:A46">A17+1</f>
        <v>5</v>
      </c>
      <c r="B18" s="79" t="s">
        <v>56</v>
      </c>
      <c r="C18" s="38">
        <v>101</v>
      </c>
      <c r="D18" s="60">
        <f t="shared" si="0"/>
        <v>7954.21</v>
      </c>
      <c r="E18" s="53"/>
    </row>
    <row r="19" spans="1:5" ht="25.5" customHeight="1">
      <c r="A19" s="32">
        <f t="shared" si="1"/>
        <v>6</v>
      </c>
      <c r="B19" s="49" t="s">
        <v>48</v>
      </c>
      <c r="C19" s="38">
        <v>126</v>
      </c>
      <c r="D19" s="60">
        <f t="shared" si="0"/>
        <v>9923.08</v>
      </c>
      <c r="E19" s="53"/>
    </row>
    <row r="20" spans="1:5" ht="12.75">
      <c r="A20" s="32">
        <f t="shared" si="1"/>
        <v>7</v>
      </c>
      <c r="B20" s="47" t="s">
        <v>34</v>
      </c>
      <c r="C20" s="38">
        <v>161</v>
      </c>
      <c r="D20" s="60">
        <f>ROUND(C20/C$47*C$48,2)</f>
        <v>12679.49</v>
      </c>
      <c r="E20" s="53"/>
    </row>
    <row r="21" spans="1:5" ht="22.5">
      <c r="A21" s="32">
        <f t="shared" si="1"/>
        <v>8</v>
      </c>
      <c r="B21" s="47" t="s">
        <v>47</v>
      </c>
      <c r="C21" s="38">
        <v>71</v>
      </c>
      <c r="D21" s="60">
        <f t="shared" si="0"/>
        <v>5591.57</v>
      </c>
      <c r="E21" s="53"/>
    </row>
    <row r="22" spans="1:5" ht="12.75">
      <c r="A22" s="32">
        <f t="shared" si="1"/>
        <v>9</v>
      </c>
      <c r="B22" s="47" t="s">
        <v>35</v>
      </c>
      <c r="C22" s="38">
        <v>135</v>
      </c>
      <c r="D22" s="60">
        <f t="shared" si="0"/>
        <v>10631.87</v>
      </c>
      <c r="E22" s="53"/>
    </row>
    <row r="23" spans="1:5" ht="12.75">
      <c r="A23" s="32">
        <f t="shared" si="1"/>
        <v>10</v>
      </c>
      <c r="B23" s="47" t="s">
        <v>36</v>
      </c>
      <c r="C23" s="38">
        <v>133</v>
      </c>
      <c r="D23" s="60">
        <f t="shared" si="0"/>
        <v>10474.36</v>
      </c>
      <c r="E23" s="53"/>
    </row>
    <row r="24" spans="1:5" ht="12.75">
      <c r="A24" s="32">
        <f t="shared" si="1"/>
        <v>11</v>
      </c>
      <c r="B24" s="47" t="s">
        <v>21</v>
      </c>
      <c r="C24" s="38">
        <v>158</v>
      </c>
      <c r="D24" s="60">
        <f t="shared" si="0"/>
        <v>12443.22</v>
      </c>
      <c r="E24" s="53"/>
    </row>
    <row r="25" spans="1:5" ht="12.75">
      <c r="A25" s="32">
        <f t="shared" si="1"/>
        <v>12</v>
      </c>
      <c r="B25" s="47" t="s">
        <v>13</v>
      </c>
      <c r="C25" s="38">
        <v>159</v>
      </c>
      <c r="D25" s="60">
        <f t="shared" si="0"/>
        <v>12521.98</v>
      </c>
      <c r="E25" s="53"/>
    </row>
    <row r="26" spans="1:5" s="14" customFormat="1" ht="12.75">
      <c r="A26" s="32">
        <f t="shared" si="1"/>
        <v>13</v>
      </c>
      <c r="B26" s="47" t="s">
        <v>14</v>
      </c>
      <c r="C26" s="38">
        <f>120-49</f>
        <v>71</v>
      </c>
      <c r="D26" s="60">
        <f t="shared" si="0"/>
        <v>5591.57</v>
      </c>
      <c r="E26" s="53"/>
    </row>
    <row r="27" spans="1:5" ht="12.75">
      <c r="A27" s="32">
        <f t="shared" si="1"/>
        <v>14</v>
      </c>
      <c r="B27" s="47" t="s">
        <v>45</v>
      </c>
      <c r="C27" s="38">
        <v>72</v>
      </c>
      <c r="D27" s="60">
        <f t="shared" si="0"/>
        <v>5670.33</v>
      </c>
      <c r="E27" s="53"/>
    </row>
    <row r="28" spans="1:5" ht="12.75">
      <c r="A28" s="32">
        <f t="shared" si="1"/>
        <v>15</v>
      </c>
      <c r="B28" s="47" t="s">
        <v>37</v>
      </c>
      <c r="C28" s="38">
        <v>138</v>
      </c>
      <c r="D28" s="60">
        <f t="shared" si="0"/>
        <v>10868.13</v>
      </c>
      <c r="E28" s="53"/>
    </row>
    <row r="29" spans="1:5" ht="12.75">
      <c r="A29" s="32">
        <f t="shared" si="1"/>
        <v>16</v>
      </c>
      <c r="B29" s="47" t="s">
        <v>15</v>
      </c>
      <c r="C29" s="38">
        <v>151</v>
      </c>
      <c r="D29" s="60">
        <f>ROUND(C29/C$47*C$48,2)</f>
        <v>11891.94</v>
      </c>
      <c r="E29" s="53"/>
    </row>
    <row r="30" spans="1:5" ht="12.75">
      <c r="A30" s="32">
        <f t="shared" si="1"/>
        <v>17</v>
      </c>
      <c r="B30" s="47" t="s">
        <v>53</v>
      </c>
      <c r="C30" s="38">
        <v>135</v>
      </c>
      <c r="D30" s="60">
        <f t="shared" si="0"/>
        <v>10631.87</v>
      </c>
      <c r="E30" s="53"/>
    </row>
    <row r="31" spans="1:5" ht="12.75">
      <c r="A31" s="32">
        <f t="shared" si="1"/>
        <v>18</v>
      </c>
      <c r="B31" s="47" t="s">
        <v>11</v>
      </c>
      <c r="C31" s="38">
        <v>153</v>
      </c>
      <c r="D31" s="60">
        <f t="shared" si="0"/>
        <v>12049.45</v>
      </c>
      <c r="E31" s="53"/>
    </row>
    <row r="32" spans="1:5" ht="12.75">
      <c r="A32" s="32">
        <f t="shared" si="1"/>
        <v>19</v>
      </c>
      <c r="B32" s="47" t="s">
        <v>16</v>
      </c>
      <c r="C32" s="38">
        <v>156</v>
      </c>
      <c r="D32" s="60">
        <f t="shared" si="0"/>
        <v>12285.71</v>
      </c>
      <c r="E32" s="53"/>
    </row>
    <row r="33" spans="1:5" ht="12.75">
      <c r="A33" s="32">
        <f t="shared" si="1"/>
        <v>20</v>
      </c>
      <c r="B33" s="47" t="s">
        <v>46</v>
      </c>
      <c r="C33" s="38">
        <v>133</v>
      </c>
      <c r="D33" s="60">
        <f t="shared" si="0"/>
        <v>10474.36</v>
      </c>
      <c r="E33" s="53"/>
    </row>
    <row r="34" spans="1:5" ht="12.75">
      <c r="A34" s="32">
        <f t="shared" si="1"/>
        <v>21</v>
      </c>
      <c r="B34" s="48" t="s">
        <v>60</v>
      </c>
      <c r="C34" s="38">
        <v>0</v>
      </c>
      <c r="D34" s="60">
        <f t="shared" si="0"/>
        <v>0</v>
      </c>
      <c r="E34" s="53"/>
    </row>
    <row r="35" spans="1:5" ht="12.75">
      <c r="A35" s="32">
        <f t="shared" si="1"/>
        <v>22</v>
      </c>
      <c r="B35" s="47" t="s">
        <v>18</v>
      </c>
      <c r="C35" s="38">
        <v>150</v>
      </c>
      <c r="D35" s="60">
        <f t="shared" si="0"/>
        <v>11813.19</v>
      </c>
      <c r="E35" s="53"/>
    </row>
    <row r="36" spans="1:5" ht="26.25">
      <c r="A36" s="32">
        <f t="shared" si="1"/>
        <v>23</v>
      </c>
      <c r="B36" s="47" t="s">
        <v>28</v>
      </c>
      <c r="C36" s="38">
        <v>84</v>
      </c>
      <c r="D36" s="60">
        <f t="shared" si="0"/>
        <v>6615.38</v>
      </c>
      <c r="E36" s="54" t="s">
        <v>51</v>
      </c>
    </row>
    <row r="37" spans="1:5" ht="12.75">
      <c r="A37" s="32">
        <f t="shared" si="1"/>
        <v>24</v>
      </c>
      <c r="B37" s="47" t="s">
        <v>38</v>
      </c>
      <c r="C37" s="38">
        <v>92</v>
      </c>
      <c r="D37" s="60">
        <f t="shared" si="0"/>
        <v>7245.42</v>
      </c>
      <c r="E37" s="53"/>
    </row>
    <row r="38" spans="1:5" ht="12.75">
      <c r="A38" s="32">
        <f t="shared" si="1"/>
        <v>25</v>
      </c>
      <c r="B38" s="47" t="s">
        <v>39</v>
      </c>
      <c r="C38" s="38">
        <v>71</v>
      </c>
      <c r="D38" s="60">
        <f t="shared" si="0"/>
        <v>5591.57</v>
      </c>
      <c r="E38" s="53"/>
    </row>
    <row r="39" spans="1:5" ht="12.75">
      <c r="A39" s="32">
        <f t="shared" si="1"/>
        <v>26</v>
      </c>
      <c r="B39" s="48" t="s">
        <v>54</v>
      </c>
      <c r="C39" s="38">
        <v>91</v>
      </c>
      <c r="D39" s="60">
        <f t="shared" si="0"/>
        <v>7166.67</v>
      </c>
      <c r="E39" s="53"/>
    </row>
    <row r="40" spans="1:5" ht="22.5">
      <c r="A40" s="32">
        <f t="shared" si="1"/>
        <v>27</v>
      </c>
      <c r="B40" s="47" t="s">
        <v>40</v>
      </c>
      <c r="C40" s="38">
        <v>119</v>
      </c>
      <c r="D40" s="60">
        <f t="shared" si="0"/>
        <v>9371.79</v>
      </c>
      <c r="E40" s="53"/>
    </row>
    <row r="41" spans="1:5" ht="22.5">
      <c r="A41" s="32">
        <f t="shared" si="1"/>
        <v>28</v>
      </c>
      <c r="B41" s="47" t="s">
        <v>41</v>
      </c>
      <c r="C41" s="38">
        <v>159</v>
      </c>
      <c r="D41" s="60">
        <f t="shared" si="0"/>
        <v>12521.98</v>
      </c>
      <c r="E41" s="53"/>
    </row>
    <row r="42" spans="1:5" ht="23.25" customHeight="1">
      <c r="A42" s="32">
        <f t="shared" si="1"/>
        <v>29</v>
      </c>
      <c r="B42" s="47" t="s">
        <v>42</v>
      </c>
      <c r="C42" s="38">
        <v>71</v>
      </c>
      <c r="D42" s="60">
        <f t="shared" si="0"/>
        <v>5591.57</v>
      </c>
      <c r="E42" s="53"/>
    </row>
    <row r="43" spans="1:5" s="129" customFormat="1" ht="22.5">
      <c r="A43" s="125"/>
      <c r="B43" s="120" t="s">
        <v>62</v>
      </c>
      <c r="C43" s="126">
        <f>132-132</f>
        <v>0</v>
      </c>
      <c r="D43" s="127">
        <f t="shared" si="0"/>
        <v>0</v>
      </c>
      <c r="E43" s="128"/>
    </row>
    <row r="44" spans="1:5" ht="12.75">
      <c r="A44" s="32">
        <v>30</v>
      </c>
      <c r="B44" s="47" t="s">
        <v>43</v>
      </c>
      <c r="C44" s="38">
        <v>142</v>
      </c>
      <c r="D44" s="60">
        <f t="shared" si="0"/>
        <v>11183.15</v>
      </c>
      <c r="E44" s="53"/>
    </row>
    <row r="45" spans="1:5" ht="12.75">
      <c r="A45" s="32">
        <f t="shared" si="1"/>
        <v>31</v>
      </c>
      <c r="B45" s="48" t="s">
        <v>44</v>
      </c>
      <c r="C45" s="38">
        <v>156</v>
      </c>
      <c r="D45" s="60">
        <f t="shared" si="0"/>
        <v>12285.71</v>
      </c>
      <c r="E45" s="53"/>
    </row>
    <row r="46" spans="1:5" ht="12.75">
      <c r="A46" s="32">
        <f t="shared" si="1"/>
        <v>32</v>
      </c>
      <c r="B46" s="48" t="s">
        <v>17</v>
      </c>
      <c r="C46" s="38">
        <v>151</v>
      </c>
      <c r="D46" s="60">
        <f t="shared" si="0"/>
        <v>11891.94</v>
      </c>
      <c r="E46" s="53"/>
    </row>
    <row r="47" spans="1:5" s="1" customFormat="1" ht="13.5" thickBot="1">
      <c r="A47" s="6"/>
      <c r="B47" s="10" t="s">
        <v>3</v>
      </c>
      <c r="C47" s="37">
        <f>SUM(C14:C46)</f>
        <v>3986</v>
      </c>
      <c r="D47" s="61">
        <f>SUM(D14:D46)</f>
        <v>313915.7100000001</v>
      </c>
      <c r="E47" s="55"/>
    </row>
    <row r="48" spans="1:5" ht="13.5" thickBot="1">
      <c r="A48" s="16"/>
      <c r="B48" s="11" t="s">
        <v>25</v>
      </c>
      <c r="C48" s="39">
        <f>ROUND(evaluare!C41*0.5*0.5,2)</f>
        <v>313915.71</v>
      </c>
      <c r="D48" s="56"/>
      <c r="E48" s="39"/>
    </row>
    <row r="49" spans="2:5" ht="12.75">
      <c r="B49" s="35"/>
      <c r="C49" s="7"/>
      <c r="D49" s="35"/>
      <c r="E49" s="35"/>
    </row>
    <row r="50" spans="2:5" ht="12.75">
      <c r="B50" s="12" t="s">
        <v>4</v>
      </c>
      <c r="C50" s="3">
        <f>ROUND(C48/C47,2)</f>
        <v>78.75</v>
      </c>
      <c r="D50" s="17"/>
      <c r="E50" s="17"/>
    </row>
    <row r="51" spans="2:5" ht="12.75">
      <c r="B51" s="35"/>
      <c r="C51" s="3"/>
      <c r="D51" s="17"/>
      <c r="E51" s="17"/>
    </row>
  </sheetData>
  <sheetProtection/>
  <mergeCells count="4">
    <mergeCell ref="E12:E13"/>
    <mergeCell ref="C6:D6"/>
    <mergeCell ref="B11:C11"/>
    <mergeCell ref="A9:E9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tabSelected="1" zoomScalePageLayoutView="0" workbookViewId="0" topLeftCell="A8">
      <selection activeCell="A1" sqref="A1:IV2"/>
    </sheetView>
  </sheetViews>
  <sheetFormatPr defaultColWidth="9.140625" defaultRowHeight="12.75" outlineLevelRow="1"/>
  <cols>
    <col min="1" max="1" width="3.57421875" style="13" customWidth="1"/>
    <col min="2" max="2" width="34.7109375" style="13" customWidth="1"/>
    <col min="3" max="3" width="16.28125" style="4" customWidth="1"/>
    <col min="4" max="4" width="16.7109375" style="13" customWidth="1"/>
    <col min="5" max="16384" width="9.140625" style="13" customWidth="1"/>
  </cols>
  <sheetData>
    <row r="1" spans="3:4" s="64" customFormat="1" ht="13.5" hidden="1" outlineLevel="1">
      <c r="C1" s="65" t="s">
        <v>6</v>
      </c>
      <c r="D1" s="65"/>
    </row>
    <row r="2" spans="3:4" s="64" customFormat="1" ht="13.5" hidden="1" outlineLevel="1">
      <c r="C2" s="65" t="s">
        <v>55</v>
      </c>
      <c r="D2" s="65"/>
    </row>
    <row r="3" spans="3:4" s="64" customFormat="1" ht="13.5" hidden="1" outlineLevel="1">
      <c r="C3" s="65" t="s">
        <v>49</v>
      </c>
      <c r="D3" s="89"/>
    </row>
    <row r="4" spans="3:4" s="64" customFormat="1" ht="13.5" hidden="1" outlineLevel="1">
      <c r="C4" s="65"/>
      <c r="D4" s="66"/>
    </row>
    <row r="5" spans="3:4" s="64" customFormat="1" ht="13.5" hidden="1" outlineLevel="1">
      <c r="C5" s="65" t="s">
        <v>7</v>
      </c>
      <c r="D5" s="65"/>
    </row>
    <row r="6" spans="3:4" s="64" customFormat="1" ht="21.75" customHeight="1" hidden="1" outlineLevel="1">
      <c r="C6" s="138" t="s">
        <v>61</v>
      </c>
      <c r="D6" s="138"/>
    </row>
    <row r="7" spans="3:4" s="64" customFormat="1" ht="13.5" hidden="1" outlineLevel="1">
      <c r="C7" s="68" t="s">
        <v>57</v>
      </c>
      <c r="D7" s="69"/>
    </row>
    <row r="8" spans="1:4" s="70" customFormat="1" ht="33" customHeight="1" collapsed="1">
      <c r="A8" s="142" t="s">
        <v>24</v>
      </c>
      <c r="B8" s="142"/>
      <c r="C8" s="142"/>
      <c r="D8" s="142"/>
    </row>
    <row r="10" spans="2:3" s="19" customFormat="1" ht="15" thickBot="1">
      <c r="B10" s="135">
        <f>TOTAL!A3</f>
        <v>44451</v>
      </c>
      <c r="C10" s="136"/>
    </row>
    <row r="11" spans="1:4" s="1" customFormat="1" ht="21" thickBot="1">
      <c r="A11" s="97" t="s">
        <v>59</v>
      </c>
      <c r="B11" s="74" t="s">
        <v>1</v>
      </c>
      <c r="C11" s="30" t="s">
        <v>58</v>
      </c>
      <c r="D11" s="75" t="s">
        <v>29</v>
      </c>
    </row>
    <row r="12" spans="1:4" s="2" customFormat="1" ht="27" thickBot="1">
      <c r="A12" s="110">
        <v>0</v>
      </c>
      <c r="B12" s="26">
        <v>1</v>
      </c>
      <c r="C12" s="28">
        <v>2</v>
      </c>
      <c r="D12" s="43" t="s">
        <v>31</v>
      </c>
    </row>
    <row r="13" spans="1:4" ht="12.75">
      <c r="A13" s="31">
        <v>1</v>
      </c>
      <c r="B13" s="46" t="s">
        <v>10</v>
      </c>
      <c r="C13" s="91">
        <v>778</v>
      </c>
      <c r="D13" s="36">
        <f aca="true" t="shared" si="0" ref="D13:D18">ROUND(C13/C$46*C$47,2)</f>
        <v>9854</v>
      </c>
    </row>
    <row r="14" spans="1:4" ht="30" customHeight="1">
      <c r="A14" s="32">
        <f>A13+1</f>
        <v>2</v>
      </c>
      <c r="B14" s="47" t="s">
        <v>52</v>
      </c>
      <c r="C14" s="33">
        <v>2497.5</v>
      </c>
      <c r="D14" s="38">
        <f t="shared" si="0"/>
        <v>31632.85</v>
      </c>
    </row>
    <row r="15" spans="1:4" ht="12.75">
      <c r="A15" s="32">
        <f>A14+1</f>
        <v>3</v>
      </c>
      <c r="B15" s="47" t="s">
        <v>33</v>
      </c>
      <c r="C15" s="33">
        <v>416</v>
      </c>
      <c r="D15" s="38">
        <f t="shared" si="0"/>
        <v>5268.98</v>
      </c>
    </row>
    <row r="16" spans="1:4" ht="12.75">
      <c r="A16" s="32">
        <f>A15+1</f>
        <v>4</v>
      </c>
      <c r="B16" s="47" t="s">
        <v>12</v>
      </c>
      <c r="C16" s="33">
        <v>503.5</v>
      </c>
      <c r="D16" s="38">
        <f t="shared" si="0"/>
        <v>6377.23</v>
      </c>
    </row>
    <row r="17" spans="1:4" ht="12.75">
      <c r="A17" s="32">
        <f aca="true" t="shared" si="1" ref="A17:A45">A16+1</f>
        <v>5</v>
      </c>
      <c r="B17" s="79" t="s">
        <v>56</v>
      </c>
      <c r="C17" s="33">
        <v>408</v>
      </c>
      <c r="D17" s="38">
        <f t="shared" si="0"/>
        <v>5167.65</v>
      </c>
    </row>
    <row r="18" spans="1:4" ht="22.5">
      <c r="A18" s="32">
        <f t="shared" si="1"/>
        <v>6</v>
      </c>
      <c r="B18" s="49" t="s">
        <v>48</v>
      </c>
      <c r="C18" s="33">
        <v>647.5</v>
      </c>
      <c r="D18" s="38">
        <f t="shared" si="0"/>
        <v>8201.11</v>
      </c>
    </row>
    <row r="19" spans="1:4" ht="12.75">
      <c r="A19" s="32">
        <f t="shared" si="1"/>
        <v>7</v>
      </c>
      <c r="B19" s="47" t="s">
        <v>34</v>
      </c>
      <c r="C19" s="33">
        <v>1312</v>
      </c>
      <c r="D19" s="38">
        <f>ROUND(C19/C$46*C$47,2)+0.03</f>
        <v>16617.57</v>
      </c>
    </row>
    <row r="20" spans="1:4" ht="24" customHeight="1">
      <c r="A20" s="32">
        <f t="shared" si="1"/>
        <v>8</v>
      </c>
      <c r="B20" s="47" t="s">
        <v>47</v>
      </c>
      <c r="C20" s="33">
        <v>448.5</v>
      </c>
      <c r="D20" s="38">
        <f aca="true" t="shared" si="2" ref="D20:D45">ROUND(C20/C$46*C$47,2)</f>
        <v>5680.61</v>
      </c>
    </row>
    <row r="21" spans="1:4" ht="12.75">
      <c r="A21" s="32">
        <f t="shared" si="1"/>
        <v>9</v>
      </c>
      <c r="B21" s="47" t="s">
        <v>35</v>
      </c>
      <c r="C21" s="33">
        <v>540</v>
      </c>
      <c r="D21" s="38">
        <f t="shared" si="2"/>
        <v>6839.54</v>
      </c>
    </row>
    <row r="22" spans="1:4" ht="28.5" customHeight="1">
      <c r="A22" s="32">
        <f t="shared" si="1"/>
        <v>10</v>
      </c>
      <c r="B22" s="47" t="s">
        <v>36</v>
      </c>
      <c r="C22" s="33">
        <v>698</v>
      </c>
      <c r="D22" s="38">
        <f t="shared" si="2"/>
        <v>8840.73</v>
      </c>
    </row>
    <row r="23" spans="1:4" ht="12.75">
      <c r="A23" s="32">
        <f t="shared" si="1"/>
        <v>11</v>
      </c>
      <c r="B23" s="47" t="s">
        <v>21</v>
      </c>
      <c r="C23" s="33">
        <v>612</v>
      </c>
      <c r="D23" s="38">
        <f t="shared" si="2"/>
        <v>7751.47</v>
      </c>
    </row>
    <row r="24" spans="1:4" ht="12.75">
      <c r="A24" s="32">
        <f t="shared" si="1"/>
        <v>12</v>
      </c>
      <c r="B24" s="47" t="s">
        <v>13</v>
      </c>
      <c r="C24" s="17">
        <v>1296</v>
      </c>
      <c r="D24" s="38">
        <f t="shared" si="2"/>
        <v>16414.89</v>
      </c>
    </row>
    <row r="25" spans="1:4" s="14" customFormat="1" ht="12.75">
      <c r="A25" s="32">
        <f t="shared" si="1"/>
        <v>13</v>
      </c>
      <c r="B25" s="47" t="s">
        <v>14</v>
      </c>
      <c r="C25" s="33">
        <v>495</v>
      </c>
      <c r="D25" s="38">
        <f t="shared" si="2"/>
        <v>6269.57</v>
      </c>
    </row>
    <row r="26" spans="1:4" ht="12.75">
      <c r="A26" s="32">
        <f t="shared" si="1"/>
        <v>14</v>
      </c>
      <c r="B26" s="47" t="s">
        <v>45</v>
      </c>
      <c r="C26" s="33">
        <v>411</v>
      </c>
      <c r="D26" s="38">
        <f t="shared" si="2"/>
        <v>5205.65</v>
      </c>
    </row>
    <row r="27" spans="1:4" s="14" customFormat="1" ht="12.75">
      <c r="A27" s="32">
        <f t="shared" si="1"/>
        <v>15</v>
      </c>
      <c r="B27" s="47" t="s">
        <v>37</v>
      </c>
      <c r="C27" s="17">
        <v>679</v>
      </c>
      <c r="D27" s="38">
        <f t="shared" si="2"/>
        <v>8600.08</v>
      </c>
    </row>
    <row r="28" spans="1:4" ht="12.75">
      <c r="A28" s="32">
        <f t="shared" si="1"/>
        <v>16</v>
      </c>
      <c r="B28" s="47" t="s">
        <v>15</v>
      </c>
      <c r="C28" s="33">
        <v>580</v>
      </c>
      <c r="D28" s="38">
        <f t="shared" si="2"/>
        <v>7346.17</v>
      </c>
    </row>
    <row r="29" spans="1:4" ht="12.75">
      <c r="A29" s="32">
        <f t="shared" si="1"/>
        <v>17</v>
      </c>
      <c r="B29" s="47" t="s">
        <v>53</v>
      </c>
      <c r="C29" s="33">
        <v>912</v>
      </c>
      <c r="D29" s="38">
        <f t="shared" si="2"/>
        <v>11551.22</v>
      </c>
    </row>
    <row r="30" spans="1:4" ht="12.75">
      <c r="A30" s="32">
        <f t="shared" si="1"/>
        <v>18</v>
      </c>
      <c r="B30" s="47" t="s">
        <v>11</v>
      </c>
      <c r="C30" s="33">
        <v>988.5</v>
      </c>
      <c r="D30" s="38">
        <f t="shared" si="2"/>
        <v>12520.15</v>
      </c>
    </row>
    <row r="31" spans="1:4" ht="12.75">
      <c r="A31" s="32">
        <f t="shared" si="1"/>
        <v>19</v>
      </c>
      <c r="B31" s="47" t="s">
        <v>16</v>
      </c>
      <c r="C31" s="33">
        <v>810.5</v>
      </c>
      <c r="D31" s="38">
        <f t="shared" si="2"/>
        <v>10265.64</v>
      </c>
    </row>
    <row r="32" spans="1:4" ht="12.75">
      <c r="A32" s="32">
        <f t="shared" si="1"/>
        <v>20</v>
      </c>
      <c r="B32" s="47" t="s">
        <v>46</v>
      </c>
      <c r="C32" s="33">
        <v>546.5</v>
      </c>
      <c r="D32" s="38">
        <f t="shared" si="2"/>
        <v>6921.86</v>
      </c>
    </row>
    <row r="33" spans="1:4" ht="12.75">
      <c r="A33" s="32">
        <f t="shared" si="1"/>
        <v>21</v>
      </c>
      <c r="B33" s="47" t="s">
        <v>60</v>
      </c>
      <c r="C33" s="112">
        <v>648</v>
      </c>
      <c r="D33" s="38">
        <f t="shared" si="2"/>
        <v>8207.44</v>
      </c>
    </row>
    <row r="34" spans="1:4" ht="12.75">
      <c r="A34" s="32">
        <f t="shared" si="1"/>
        <v>22</v>
      </c>
      <c r="B34" s="47" t="s">
        <v>18</v>
      </c>
      <c r="C34" s="33">
        <v>1004</v>
      </c>
      <c r="D34" s="38">
        <f t="shared" si="2"/>
        <v>12716.47</v>
      </c>
    </row>
    <row r="35" spans="1:4" ht="12.75">
      <c r="A35" s="32">
        <f t="shared" si="1"/>
        <v>23</v>
      </c>
      <c r="B35" s="47" t="s">
        <v>28</v>
      </c>
      <c r="C35" s="33">
        <v>720</v>
      </c>
      <c r="D35" s="38">
        <f t="shared" si="2"/>
        <v>9119.38</v>
      </c>
    </row>
    <row r="36" spans="1:4" ht="12.75">
      <c r="A36" s="32">
        <f t="shared" si="1"/>
        <v>24</v>
      </c>
      <c r="B36" s="47" t="s">
        <v>38</v>
      </c>
      <c r="C36" s="33">
        <v>360</v>
      </c>
      <c r="D36" s="38">
        <f t="shared" si="2"/>
        <v>4559.69</v>
      </c>
    </row>
    <row r="37" spans="1:4" ht="12.75">
      <c r="A37" s="32">
        <f t="shared" si="1"/>
        <v>25</v>
      </c>
      <c r="B37" s="47" t="s">
        <v>39</v>
      </c>
      <c r="C37" s="33">
        <v>370</v>
      </c>
      <c r="D37" s="38">
        <f t="shared" si="2"/>
        <v>4686.35</v>
      </c>
    </row>
    <row r="38" spans="1:4" ht="12.75">
      <c r="A38" s="32">
        <f t="shared" si="1"/>
        <v>26</v>
      </c>
      <c r="B38" s="48" t="s">
        <v>54</v>
      </c>
      <c r="C38" s="33">
        <v>352</v>
      </c>
      <c r="D38" s="38">
        <f t="shared" si="2"/>
        <v>4458.36</v>
      </c>
    </row>
    <row r="39" spans="1:4" ht="22.5">
      <c r="A39" s="32">
        <f t="shared" si="1"/>
        <v>27</v>
      </c>
      <c r="B39" s="47" t="s">
        <v>40</v>
      </c>
      <c r="C39" s="33">
        <v>368</v>
      </c>
      <c r="D39" s="38">
        <f t="shared" si="2"/>
        <v>4661.02</v>
      </c>
    </row>
    <row r="40" spans="1:4" ht="22.5">
      <c r="A40" s="32">
        <f t="shared" si="1"/>
        <v>28</v>
      </c>
      <c r="B40" s="47" t="s">
        <v>41</v>
      </c>
      <c r="C40" s="33">
        <v>1046</v>
      </c>
      <c r="D40" s="38">
        <f t="shared" si="2"/>
        <v>13248.43</v>
      </c>
    </row>
    <row r="41" spans="1:4" ht="24" customHeight="1">
      <c r="A41" s="32">
        <f t="shared" si="1"/>
        <v>29</v>
      </c>
      <c r="B41" s="47" t="s">
        <v>42</v>
      </c>
      <c r="C41" s="33">
        <v>298</v>
      </c>
      <c r="D41" s="38">
        <f t="shared" si="2"/>
        <v>3774.41</v>
      </c>
    </row>
    <row r="42" spans="1:4" s="129" customFormat="1" ht="36" customHeight="1">
      <c r="A42" s="125"/>
      <c r="B42" s="120" t="s">
        <v>62</v>
      </c>
      <c r="C42" s="121">
        <f>745.5-745.5</f>
        <v>0</v>
      </c>
      <c r="D42" s="130">
        <f t="shared" si="2"/>
        <v>0</v>
      </c>
    </row>
    <row r="43" spans="1:4" ht="12.75">
      <c r="A43" s="32">
        <v>30</v>
      </c>
      <c r="B43" s="47" t="s">
        <v>43</v>
      </c>
      <c r="C43" s="33">
        <v>1608</v>
      </c>
      <c r="D43" s="38">
        <f t="shared" si="2"/>
        <v>20366.62</v>
      </c>
    </row>
    <row r="44" spans="1:4" ht="12.75">
      <c r="A44" s="32">
        <f t="shared" si="1"/>
        <v>31</v>
      </c>
      <c r="B44" s="48" t="s">
        <v>44</v>
      </c>
      <c r="C44" s="33">
        <v>1256</v>
      </c>
      <c r="D44" s="38">
        <f t="shared" si="2"/>
        <v>15908.25</v>
      </c>
    </row>
    <row r="45" spans="1:4" ht="13.5" thickBot="1">
      <c r="A45" s="32">
        <f t="shared" si="1"/>
        <v>32</v>
      </c>
      <c r="B45" s="48" t="s">
        <v>17</v>
      </c>
      <c r="C45" s="33">
        <v>1175</v>
      </c>
      <c r="D45" s="38">
        <f t="shared" si="2"/>
        <v>14882.32</v>
      </c>
    </row>
    <row r="46" spans="1:4" ht="13.5" thickBot="1">
      <c r="A46" s="92"/>
      <c r="B46" s="114" t="s">
        <v>3</v>
      </c>
      <c r="C46" s="116">
        <f>SUM(C13:C45)</f>
        <v>24784.5</v>
      </c>
      <c r="D46" s="115">
        <f>SUM(D13:D45)</f>
        <v>313915.70999999996</v>
      </c>
    </row>
    <row r="47" spans="1:4" ht="13.5" thickBot="1">
      <c r="A47" s="93"/>
      <c r="B47" s="20" t="s">
        <v>25</v>
      </c>
      <c r="C47" s="21">
        <f>evaluare!C41*0.5*0.5</f>
        <v>313915.7075</v>
      </c>
      <c r="D47" s="40"/>
    </row>
    <row r="48" spans="2:4" ht="12.75">
      <c r="B48" s="35"/>
      <c r="C48" s="3"/>
      <c r="D48" s="35"/>
    </row>
    <row r="49" spans="2:4" ht="12.75">
      <c r="B49" s="12" t="s">
        <v>4</v>
      </c>
      <c r="C49" s="3">
        <f>ROUND(C47/C46,2)</f>
        <v>12.67</v>
      </c>
      <c r="D49" s="17"/>
    </row>
    <row r="50" spans="2:4" ht="30" customHeight="1">
      <c r="B50" s="35"/>
      <c r="C50" s="3"/>
      <c r="D50" s="17"/>
    </row>
  </sheetData>
  <sheetProtection/>
  <mergeCells count="3">
    <mergeCell ref="C6:D6"/>
    <mergeCell ref="B10:C10"/>
    <mergeCell ref="A8:D8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2021-12-09T10:58:26Z</cp:lastPrinted>
  <dcterms:created xsi:type="dcterms:W3CDTF">2003-02-20T14:27:52Z</dcterms:created>
  <dcterms:modified xsi:type="dcterms:W3CDTF">2021-12-22T08:28:44Z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